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450" tabRatio="772" activeTab="1"/>
  </bookViews>
  <sheets>
    <sheet name="НОВ 1" sheetId="47" r:id="rId1"/>
    <sheet name="НОВ 2" sheetId="49" r:id="rId2"/>
  </sheets>
  <calcPr calcId="144525"/>
</workbook>
</file>

<file path=xl/calcChain.xml><?xml version="1.0" encoding="utf-8"?>
<calcChain xmlns="http://schemas.openxmlformats.org/spreadsheetml/2006/main">
  <c r="R290" i="49" l="1"/>
  <c r="Q290" i="49"/>
  <c r="P290" i="49"/>
  <c r="O290" i="49"/>
  <c r="N290" i="49"/>
  <c r="M290" i="49"/>
  <c r="L290" i="49"/>
  <c r="K290" i="49"/>
  <c r="J290" i="49"/>
  <c r="I290" i="49"/>
  <c r="H290" i="49"/>
  <c r="G290" i="49"/>
  <c r="F290" i="49"/>
  <c r="E290" i="49"/>
  <c r="D290" i="49"/>
  <c r="C290" i="49"/>
  <c r="R285" i="49"/>
  <c r="Q285" i="49"/>
  <c r="P285" i="49"/>
  <c r="O285" i="49"/>
  <c r="N285" i="49"/>
  <c r="M285" i="49"/>
  <c r="L285" i="49"/>
  <c r="K285" i="49"/>
  <c r="J285" i="49"/>
  <c r="I285" i="49"/>
  <c r="H285" i="49"/>
  <c r="G285" i="49"/>
  <c r="F285" i="49"/>
  <c r="E285" i="49"/>
  <c r="D285" i="49"/>
  <c r="C285" i="49"/>
  <c r="R277" i="49"/>
  <c r="R291" i="49" s="1"/>
  <c r="R292" i="49" s="1"/>
  <c r="Q277" i="49"/>
  <c r="Q291" i="49" s="1"/>
  <c r="Q292" i="49" s="1"/>
  <c r="P277" i="49"/>
  <c r="P291" i="49" s="1"/>
  <c r="P292" i="49" s="1"/>
  <c r="O277" i="49"/>
  <c r="O291" i="49" s="1"/>
  <c r="O292" i="49" s="1"/>
  <c r="N277" i="49"/>
  <c r="M277" i="49"/>
  <c r="M291" i="49" s="1"/>
  <c r="M292" i="49" s="1"/>
  <c r="L277" i="49"/>
  <c r="K277" i="49"/>
  <c r="J277" i="49"/>
  <c r="J291" i="49" s="1"/>
  <c r="J292" i="49" s="1"/>
  <c r="I277" i="49"/>
  <c r="H277" i="49"/>
  <c r="G277" i="49"/>
  <c r="F277" i="49"/>
  <c r="F291" i="49" s="1"/>
  <c r="F292" i="49" s="1"/>
  <c r="E277" i="49"/>
  <c r="E291" i="49" s="1"/>
  <c r="E292" i="49" s="1"/>
  <c r="D277" i="49"/>
  <c r="D291" i="49" s="1"/>
  <c r="D292" i="49" s="1"/>
  <c r="C277" i="49"/>
  <c r="C291" i="49" s="1"/>
  <c r="R260" i="49"/>
  <c r="Q260" i="49"/>
  <c r="P260" i="49"/>
  <c r="O260" i="49"/>
  <c r="N260" i="49"/>
  <c r="M260" i="49"/>
  <c r="L260" i="49"/>
  <c r="K260" i="49"/>
  <c r="J260" i="49"/>
  <c r="I260" i="49"/>
  <c r="H260" i="49"/>
  <c r="G260" i="49"/>
  <c r="F260" i="49"/>
  <c r="E260" i="49"/>
  <c r="D260" i="49"/>
  <c r="C260" i="49"/>
  <c r="R255" i="49"/>
  <c r="Q255" i="49"/>
  <c r="P255" i="49"/>
  <c r="O255" i="49"/>
  <c r="N255" i="49"/>
  <c r="M255" i="49"/>
  <c r="L255" i="49"/>
  <c r="K255" i="49"/>
  <c r="J255" i="49"/>
  <c r="I255" i="49"/>
  <c r="H255" i="49"/>
  <c r="G255" i="49"/>
  <c r="F255" i="49"/>
  <c r="E255" i="49"/>
  <c r="D255" i="49"/>
  <c r="C255" i="49"/>
  <c r="R247" i="49"/>
  <c r="R261" i="49" s="1"/>
  <c r="R262" i="49" s="1"/>
  <c r="Q247" i="49"/>
  <c r="P247" i="49"/>
  <c r="O247" i="49"/>
  <c r="N247" i="49"/>
  <c r="M247" i="49"/>
  <c r="L247" i="49"/>
  <c r="K247" i="49"/>
  <c r="J247" i="49"/>
  <c r="I247" i="49"/>
  <c r="H247" i="49"/>
  <c r="G247" i="49"/>
  <c r="G261" i="49" s="1"/>
  <c r="G262" i="49" s="1"/>
  <c r="F247" i="49"/>
  <c r="F261" i="49" s="1"/>
  <c r="F262" i="49" s="1"/>
  <c r="E247" i="49"/>
  <c r="D247" i="49"/>
  <c r="R232" i="49"/>
  <c r="Q232" i="49"/>
  <c r="P232" i="49"/>
  <c r="O232" i="49"/>
  <c r="N232" i="49"/>
  <c r="M232" i="49"/>
  <c r="L232" i="49"/>
  <c r="K232" i="49"/>
  <c r="J232" i="49"/>
  <c r="I232" i="49"/>
  <c r="H232" i="49"/>
  <c r="G232" i="49"/>
  <c r="F232" i="49"/>
  <c r="E232" i="49"/>
  <c r="D232" i="49"/>
  <c r="C232" i="49"/>
  <c r="R227" i="49"/>
  <c r="Q227" i="49"/>
  <c r="P227" i="49"/>
  <c r="O227" i="49"/>
  <c r="N227" i="49"/>
  <c r="M227" i="49"/>
  <c r="L227" i="49"/>
  <c r="K227" i="49"/>
  <c r="J227" i="49"/>
  <c r="I227" i="49"/>
  <c r="H227" i="49"/>
  <c r="G227" i="49"/>
  <c r="F227" i="49"/>
  <c r="E227" i="49"/>
  <c r="D227" i="49"/>
  <c r="C227" i="49"/>
  <c r="R219" i="49"/>
  <c r="Q219" i="49"/>
  <c r="Q233" i="49" s="1"/>
  <c r="Q234" i="49" s="1"/>
  <c r="P219" i="49"/>
  <c r="P233" i="49" s="1"/>
  <c r="P234" i="49" s="1"/>
  <c r="O219" i="49"/>
  <c r="N219" i="49"/>
  <c r="M219" i="49"/>
  <c r="L219" i="49"/>
  <c r="K219" i="49"/>
  <c r="J219" i="49"/>
  <c r="I219" i="49"/>
  <c r="H219" i="49"/>
  <c r="G219" i="49"/>
  <c r="G233" i="49" s="1"/>
  <c r="G234" i="49" s="1"/>
  <c r="F219" i="49"/>
  <c r="F233" i="49" s="1"/>
  <c r="F234" i="49" s="1"/>
  <c r="E219" i="49"/>
  <c r="D219" i="49"/>
  <c r="D233" i="49" s="1"/>
  <c r="D234" i="49" s="1"/>
  <c r="R203" i="49"/>
  <c r="Q203" i="49"/>
  <c r="P203" i="49"/>
  <c r="O203" i="49"/>
  <c r="N203" i="49"/>
  <c r="M203" i="49"/>
  <c r="L203" i="49"/>
  <c r="K203" i="49"/>
  <c r="J203" i="49"/>
  <c r="I203" i="49"/>
  <c r="H203" i="49"/>
  <c r="G203" i="49"/>
  <c r="F203" i="49"/>
  <c r="E203" i="49"/>
  <c r="D203" i="49"/>
  <c r="C203" i="49"/>
  <c r="R198" i="49"/>
  <c r="Q198" i="49"/>
  <c r="P198" i="49"/>
  <c r="O198" i="49"/>
  <c r="N198" i="49"/>
  <c r="M198" i="49"/>
  <c r="L198" i="49"/>
  <c r="K198" i="49"/>
  <c r="J198" i="49"/>
  <c r="I198" i="49"/>
  <c r="H198" i="49"/>
  <c r="G198" i="49"/>
  <c r="F198" i="49"/>
  <c r="E198" i="49"/>
  <c r="D198" i="49"/>
  <c r="R190" i="49"/>
  <c r="Q190" i="49"/>
  <c r="Q204" i="49" s="1"/>
  <c r="Q205" i="49" s="1"/>
  <c r="P190" i="49"/>
  <c r="O190" i="49"/>
  <c r="N190" i="49"/>
  <c r="M190" i="49"/>
  <c r="L190" i="49"/>
  <c r="K190" i="49"/>
  <c r="J190" i="49"/>
  <c r="I190" i="49"/>
  <c r="H190" i="49"/>
  <c r="G190" i="49"/>
  <c r="G204" i="49" s="1"/>
  <c r="G205" i="49" s="1"/>
  <c r="F190" i="49"/>
  <c r="E190" i="49"/>
  <c r="D190" i="49"/>
  <c r="R174" i="49"/>
  <c r="Q174" i="49"/>
  <c r="P174" i="49"/>
  <c r="O174" i="49"/>
  <c r="N174" i="49"/>
  <c r="M174" i="49"/>
  <c r="L174" i="49"/>
  <c r="K174" i="49"/>
  <c r="J174" i="49"/>
  <c r="I174" i="49"/>
  <c r="H174" i="49"/>
  <c r="G174" i="49"/>
  <c r="F174" i="49"/>
  <c r="E174" i="49"/>
  <c r="D174" i="49"/>
  <c r="C174" i="49"/>
  <c r="R169" i="49"/>
  <c r="Q169" i="49"/>
  <c r="P169" i="49"/>
  <c r="O169" i="49"/>
  <c r="N169" i="49"/>
  <c r="M169" i="49"/>
  <c r="L169" i="49"/>
  <c r="K169" i="49"/>
  <c r="J169" i="49"/>
  <c r="I169" i="49"/>
  <c r="H169" i="49"/>
  <c r="G169" i="49"/>
  <c r="F169" i="49"/>
  <c r="E169" i="49"/>
  <c r="D169" i="49"/>
  <c r="R161" i="49"/>
  <c r="Q161" i="49"/>
  <c r="Q175" i="49" s="1"/>
  <c r="Q176" i="49" s="1"/>
  <c r="P161" i="49"/>
  <c r="O161" i="49"/>
  <c r="O175" i="49" s="1"/>
  <c r="O176" i="49" s="1"/>
  <c r="N161" i="49"/>
  <c r="M161" i="49"/>
  <c r="L161" i="49"/>
  <c r="K161" i="49"/>
  <c r="J161" i="49"/>
  <c r="I161" i="49"/>
  <c r="I175" i="49" s="1"/>
  <c r="I176" i="49" s="1"/>
  <c r="H161" i="49"/>
  <c r="G161" i="49"/>
  <c r="G175" i="49" s="1"/>
  <c r="G176" i="49" s="1"/>
  <c r="F161" i="49"/>
  <c r="F175" i="49" s="1"/>
  <c r="F176" i="49" s="1"/>
  <c r="E161" i="49"/>
  <c r="E175" i="49" s="1"/>
  <c r="E176" i="49" s="1"/>
  <c r="D161" i="49"/>
  <c r="C161" i="49"/>
  <c r="R146" i="49"/>
  <c r="R147" i="49" s="1"/>
  <c r="R145" i="49"/>
  <c r="Q145" i="49"/>
  <c r="P145" i="49"/>
  <c r="O145" i="49"/>
  <c r="N145" i="49"/>
  <c r="M145" i="49"/>
  <c r="L145" i="49"/>
  <c r="K145" i="49"/>
  <c r="J145" i="49"/>
  <c r="I145" i="49"/>
  <c r="H145" i="49"/>
  <c r="G145" i="49"/>
  <c r="F145" i="49"/>
  <c r="E145" i="49"/>
  <c r="D145" i="49"/>
  <c r="C145" i="49"/>
  <c r="R141" i="49"/>
  <c r="Q141" i="49"/>
  <c r="P141" i="49"/>
  <c r="O141" i="49"/>
  <c r="N141" i="49"/>
  <c r="M141" i="49"/>
  <c r="L141" i="49"/>
  <c r="K141" i="49"/>
  <c r="J141" i="49"/>
  <c r="I141" i="49"/>
  <c r="H141" i="49"/>
  <c r="G141" i="49"/>
  <c r="F141" i="49"/>
  <c r="E141" i="49"/>
  <c r="D141" i="49"/>
  <c r="C141" i="49"/>
  <c r="R133" i="49"/>
  <c r="Q133" i="49"/>
  <c r="P133" i="49"/>
  <c r="O133" i="49"/>
  <c r="O146" i="49" s="1"/>
  <c r="O147" i="49" s="1"/>
  <c r="N133" i="49"/>
  <c r="M133" i="49"/>
  <c r="L133" i="49"/>
  <c r="L146" i="49" s="1"/>
  <c r="L147" i="49" s="1"/>
  <c r="K133" i="49"/>
  <c r="J133" i="49"/>
  <c r="I133" i="49"/>
  <c r="I146" i="49" s="1"/>
  <c r="I147" i="49" s="1"/>
  <c r="H133" i="49"/>
  <c r="G133" i="49"/>
  <c r="F133" i="49"/>
  <c r="E133" i="49"/>
  <c r="D133" i="49"/>
  <c r="R117" i="49"/>
  <c r="Q117" i="49"/>
  <c r="P117" i="49"/>
  <c r="O117" i="49"/>
  <c r="N117" i="49"/>
  <c r="M117" i="49"/>
  <c r="L117" i="49"/>
  <c r="K117" i="49"/>
  <c r="J117" i="49"/>
  <c r="I117" i="49"/>
  <c r="H117" i="49"/>
  <c r="G117" i="49"/>
  <c r="F117" i="49"/>
  <c r="E117" i="49"/>
  <c r="D117" i="49"/>
  <c r="C117" i="49"/>
  <c r="R112" i="49"/>
  <c r="Q112" i="49"/>
  <c r="P112" i="49"/>
  <c r="O112" i="49"/>
  <c r="N112" i="49"/>
  <c r="M112" i="49"/>
  <c r="L112" i="49"/>
  <c r="K112" i="49"/>
  <c r="J112" i="49"/>
  <c r="I112" i="49"/>
  <c r="H112" i="49"/>
  <c r="G112" i="49"/>
  <c r="F112" i="49"/>
  <c r="E112" i="49"/>
  <c r="D112" i="49"/>
  <c r="C112" i="49"/>
  <c r="R104" i="49"/>
  <c r="R118" i="49" s="1"/>
  <c r="R119" i="49" s="1"/>
  <c r="Q104" i="49"/>
  <c r="Q118" i="49" s="1"/>
  <c r="Q119" i="49" s="1"/>
  <c r="P104" i="49"/>
  <c r="O104" i="49"/>
  <c r="N104" i="49"/>
  <c r="M104" i="49"/>
  <c r="M118" i="49" s="1"/>
  <c r="M119" i="49" s="1"/>
  <c r="L104" i="49"/>
  <c r="K104" i="49"/>
  <c r="J104" i="49"/>
  <c r="I104" i="49"/>
  <c r="H104" i="49"/>
  <c r="H118" i="49" s="1"/>
  <c r="H119" i="49" s="1"/>
  <c r="G104" i="49"/>
  <c r="G118" i="49" s="1"/>
  <c r="G119" i="49" s="1"/>
  <c r="F104" i="49"/>
  <c r="E104" i="49"/>
  <c r="E118" i="49" s="1"/>
  <c r="E119" i="49" s="1"/>
  <c r="D104" i="49"/>
  <c r="R87" i="49"/>
  <c r="Q87" i="49"/>
  <c r="P87" i="49"/>
  <c r="O87" i="49"/>
  <c r="N87" i="49"/>
  <c r="M87" i="49"/>
  <c r="L87" i="49"/>
  <c r="K87" i="49"/>
  <c r="J87" i="49"/>
  <c r="I87" i="49"/>
  <c r="H87" i="49"/>
  <c r="G87" i="49"/>
  <c r="F87" i="49"/>
  <c r="E87" i="49"/>
  <c r="D87" i="49"/>
  <c r="C87" i="49"/>
  <c r="R82" i="49"/>
  <c r="Q82" i="49"/>
  <c r="P82" i="49"/>
  <c r="O82" i="49"/>
  <c r="N82" i="49"/>
  <c r="M82" i="49"/>
  <c r="L82" i="49"/>
  <c r="K82" i="49"/>
  <c r="J82" i="49"/>
  <c r="I82" i="49"/>
  <c r="H82" i="49"/>
  <c r="G82" i="49"/>
  <c r="F82" i="49"/>
  <c r="E82" i="49"/>
  <c r="D82" i="49"/>
  <c r="C82" i="49"/>
  <c r="R74" i="49"/>
  <c r="R88" i="49" s="1"/>
  <c r="R89" i="49" s="1"/>
  <c r="Q74" i="49"/>
  <c r="P74" i="49"/>
  <c r="O74" i="49"/>
  <c r="N74" i="49"/>
  <c r="M74" i="49"/>
  <c r="L74" i="49"/>
  <c r="K74" i="49"/>
  <c r="J74" i="49"/>
  <c r="I74" i="49"/>
  <c r="H74" i="49"/>
  <c r="H88" i="49" s="1"/>
  <c r="H89" i="49" s="1"/>
  <c r="G74" i="49"/>
  <c r="G88" i="49" s="1"/>
  <c r="G89" i="49" s="1"/>
  <c r="F74" i="49"/>
  <c r="F88" i="49" s="1"/>
  <c r="F89" i="49" s="1"/>
  <c r="E74" i="49"/>
  <c r="E88" i="49" s="1"/>
  <c r="E89" i="49" s="1"/>
  <c r="D74" i="49"/>
  <c r="D88" i="49" s="1"/>
  <c r="D89" i="49" s="1"/>
  <c r="R56" i="49"/>
  <c r="Q56" i="49"/>
  <c r="P56" i="49"/>
  <c r="O56" i="49"/>
  <c r="N56" i="49"/>
  <c r="M56" i="49"/>
  <c r="L56" i="49"/>
  <c r="K56" i="49"/>
  <c r="J56" i="49"/>
  <c r="I56" i="49"/>
  <c r="H56" i="49"/>
  <c r="G56" i="49"/>
  <c r="F56" i="49"/>
  <c r="E56" i="49"/>
  <c r="D56" i="49"/>
  <c r="C56" i="49"/>
  <c r="R51" i="49"/>
  <c r="Q51" i="49"/>
  <c r="P51" i="49"/>
  <c r="O51" i="49"/>
  <c r="N51" i="49"/>
  <c r="M51" i="49"/>
  <c r="L51" i="49"/>
  <c r="K51" i="49"/>
  <c r="J51" i="49"/>
  <c r="I51" i="49"/>
  <c r="H51" i="49"/>
  <c r="G51" i="49"/>
  <c r="F51" i="49"/>
  <c r="E51" i="49"/>
  <c r="D51" i="49"/>
  <c r="R43" i="49"/>
  <c r="Q43" i="49"/>
  <c r="P43" i="49"/>
  <c r="P57" i="49" s="1"/>
  <c r="P58" i="49" s="1"/>
  <c r="O43" i="49"/>
  <c r="N43" i="49"/>
  <c r="M43" i="49"/>
  <c r="L43" i="49"/>
  <c r="K43" i="49"/>
  <c r="J43" i="49"/>
  <c r="I43" i="49"/>
  <c r="H43" i="49"/>
  <c r="H57" i="49" s="1"/>
  <c r="H58" i="49" s="1"/>
  <c r="G43" i="49"/>
  <c r="F43" i="49"/>
  <c r="E43" i="49"/>
  <c r="D43" i="49"/>
  <c r="D57" i="49" s="1"/>
  <c r="D58" i="49" s="1"/>
  <c r="C43" i="49"/>
  <c r="R23" i="49"/>
  <c r="Q23" i="49"/>
  <c r="P23" i="49"/>
  <c r="O23" i="49"/>
  <c r="N23" i="49"/>
  <c r="M23" i="49"/>
  <c r="L23" i="49"/>
  <c r="K23" i="49"/>
  <c r="J23" i="49"/>
  <c r="I23" i="49"/>
  <c r="H23" i="49"/>
  <c r="G23" i="49"/>
  <c r="F23" i="49"/>
  <c r="E23" i="49"/>
  <c r="D23" i="49"/>
  <c r="C23" i="49"/>
  <c r="R18" i="49"/>
  <c r="Q18" i="49"/>
  <c r="P18" i="49"/>
  <c r="O18" i="49"/>
  <c r="N18" i="49"/>
  <c r="M18" i="49"/>
  <c r="L18" i="49"/>
  <c r="K18" i="49"/>
  <c r="J18" i="49"/>
  <c r="I18" i="49"/>
  <c r="H18" i="49"/>
  <c r="G18" i="49"/>
  <c r="F18" i="49"/>
  <c r="E18" i="49"/>
  <c r="D18" i="49"/>
  <c r="C18" i="49"/>
  <c r="R11" i="49"/>
  <c r="R24" i="49" s="1"/>
  <c r="R25" i="49" s="1"/>
  <c r="Q11" i="49"/>
  <c r="Q24" i="49" s="1"/>
  <c r="Q25" i="49" s="1"/>
  <c r="P11" i="49"/>
  <c r="P24" i="49" s="1"/>
  <c r="P25" i="49" s="1"/>
  <c r="O11" i="49"/>
  <c r="O24" i="49" s="1"/>
  <c r="O25" i="49" s="1"/>
  <c r="N11" i="49"/>
  <c r="N24" i="49" s="1"/>
  <c r="N25" i="49" s="1"/>
  <c r="M11" i="49"/>
  <c r="M24" i="49" s="1"/>
  <c r="M25" i="49" s="1"/>
  <c r="L11" i="49"/>
  <c r="K11" i="49"/>
  <c r="J11" i="49"/>
  <c r="I11" i="49"/>
  <c r="H11" i="49"/>
  <c r="H24" i="49" s="1"/>
  <c r="H25" i="49" s="1"/>
  <c r="G11" i="49"/>
  <c r="G24" i="49" s="1"/>
  <c r="G25" i="49" s="1"/>
  <c r="F11" i="49"/>
  <c r="E11" i="49"/>
  <c r="E24" i="49" s="1"/>
  <c r="E25" i="49" s="1"/>
  <c r="D11" i="49"/>
  <c r="D24" i="49" s="1"/>
  <c r="D25" i="49" s="1"/>
  <c r="C24" i="49"/>
  <c r="I24" i="49" l="1"/>
  <c r="I25" i="49" s="1"/>
  <c r="E57" i="49"/>
  <c r="E58" i="49" s="1"/>
  <c r="I57" i="49"/>
  <c r="I58" i="49" s="1"/>
  <c r="Q57" i="49"/>
  <c r="Q58" i="49" s="1"/>
  <c r="P175" i="49"/>
  <c r="P176" i="49" s="1"/>
  <c r="F204" i="49"/>
  <c r="F205" i="49" s="1"/>
  <c r="J204" i="49"/>
  <c r="J205" i="49" s="1"/>
  <c r="R204" i="49"/>
  <c r="R205" i="49" s="1"/>
  <c r="O57" i="49"/>
  <c r="O58" i="49" s="1"/>
  <c r="G57" i="49"/>
  <c r="G58" i="49" s="1"/>
  <c r="R233" i="49"/>
  <c r="R234" i="49" s="1"/>
  <c r="L88" i="49"/>
  <c r="L89" i="49" s="1"/>
  <c r="R57" i="49"/>
  <c r="R58" i="49" s="1"/>
  <c r="F57" i="49"/>
  <c r="F58" i="49" s="1"/>
  <c r="I291" i="49"/>
  <c r="I292" i="49" s="1"/>
  <c r="G291" i="49"/>
  <c r="G292" i="49" s="1"/>
  <c r="L291" i="49"/>
  <c r="L292" i="49" s="1"/>
  <c r="H291" i="49"/>
  <c r="H292" i="49" s="1"/>
  <c r="K291" i="49"/>
  <c r="K292" i="49" s="1"/>
  <c r="N291" i="49"/>
  <c r="N292" i="49" s="1"/>
  <c r="P261" i="49"/>
  <c r="P262" i="49" s="1"/>
  <c r="Q261" i="49"/>
  <c r="Q262" i="49" s="1"/>
  <c r="E261" i="49"/>
  <c r="E262" i="49" s="1"/>
  <c r="J261" i="49"/>
  <c r="J262" i="49" s="1"/>
  <c r="C261" i="49"/>
  <c r="D261" i="49"/>
  <c r="D262" i="49" s="1"/>
  <c r="O261" i="49"/>
  <c r="O262" i="49" s="1"/>
  <c r="H261" i="49"/>
  <c r="H262" i="49" s="1"/>
  <c r="I261" i="49"/>
  <c r="I262" i="49" s="1"/>
  <c r="K261" i="49"/>
  <c r="K262" i="49" s="1"/>
  <c r="L261" i="49"/>
  <c r="L262" i="49" s="1"/>
  <c r="M261" i="49"/>
  <c r="M262" i="49" s="1"/>
  <c r="N261" i="49"/>
  <c r="N262" i="49" s="1"/>
  <c r="K233" i="49"/>
  <c r="K234" i="49" s="1"/>
  <c r="C233" i="49"/>
  <c r="M233" i="49"/>
  <c r="M234" i="49" s="1"/>
  <c r="N233" i="49"/>
  <c r="N234" i="49" s="1"/>
  <c r="O233" i="49"/>
  <c r="O234" i="49" s="1"/>
  <c r="I233" i="49"/>
  <c r="I234" i="49" s="1"/>
  <c r="H233" i="49"/>
  <c r="H234" i="49" s="1"/>
  <c r="J233" i="49"/>
  <c r="J234" i="49" s="1"/>
  <c r="L233" i="49"/>
  <c r="L234" i="49" s="1"/>
  <c r="E233" i="49"/>
  <c r="E234" i="49" s="1"/>
  <c r="P204" i="49"/>
  <c r="P205" i="49" s="1"/>
  <c r="O204" i="49"/>
  <c r="O205" i="49" s="1"/>
  <c r="H204" i="49"/>
  <c r="H205" i="49" s="1"/>
  <c r="N204" i="49"/>
  <c r="N205" i="49" s="1"/>
  <c r="D204" i="49"/>
  <c r="D205" i="49" s="1"/>
  <c r="E204" i="49"/>
  <c r="E205" i="49" s="1"/>
  <c r="I204" i="49"/>
  <c r="I205" i="49" s="1"/>
  <c r="C204" i="49"/>
  <c r="K204" i="49"/>
  <c r="K205" i="49" s="1"/>
  <c r="L204" i="49"/>
  <c r="L205" i="49" s="1"/>
  <c r="M204" i="49"/>
  <c r="M205" i="49" s="1"/>
  <c r="J175" i="49"/>
  <c r="J176" i="49" s="1"/>
  <c r="R175" i="49"/>
  <c r="R176" i="49" s="1"/>
  <c r="M175" i="49"/>
  <c r="M176" i="49" s="1"/>
  <c r="L175" i="49"/>
  <c r="L176" i="49" s="1"/>
  <c r="H175" i="49"/>
  <c r="H176" i="49" s="1"/>
  <c r="K175" i="49"/>
  <c r="K176" i="49" s="1"/>
  <c r="N175" i="49"/>
  <c r="N176" i="49" s="1"/>
  <c r="D175" i="49"/>
  <c r="D176" i="49" s="1"/>
  <c r="C175" i="49"/>
  <c r="H146" i="49"/>
  <c r="H147" i="49" s="1"/>
  <c r="G146" i="49"/>
  <c r="G147" i="49" s="1"/>
  <c r="M146" i="49"/>
  <c r="M147" i="49" s="1"/>
  <c r="F146" i="49"/>
  <c r="F147" i="49" s="1"/>
  <c r="E146" i="49"/>
  <c r="E147" i="49" s="1"/>
  <c r="D146" i="49"/>
  <c r="D147" i="49" s="1"/>
  <c r="N146" i="49"/>
  <c r="N147" i="49" s="1"/>
  <c r="Q146" i="49"/>
  <c r="Q147" i="49" s="1"/>
  <c r="P146" i="49"/>
  <c r="P147" i="49" s="1"/>
  <c r="J146" i="49"/>
  <c r="J147" i="49" s="1"/>
  <c r="K146" i="49"/>
  <c r="K147" i="49" s="1"/>
  <c r="C146" i="49"/>
  <c r="O118" i="49"/>
  <c r="O119" i="49" s="1"/>
  <c r="N118" i="49"/>
  <c r="N119" i="49" s="1"/>
  <c r="I118" i="49"/>
  <c r="I119" i="49" s="1"/>
  <c r="F118" i="49"/>
  <c r="F119" i="49" s="1"/>
  <c r="J118" i="49"/>
  <c r="J119" i="49" s="1"/>
  <c r="K118" i="49"/>
  <c r="K119" i="49" s="1"/>
  <c r="L118" i="49"/>
  <c r="L119" i="49" s="1"/>
  <c r="P118" i="49"/>
  <c r="P119" i="49" s="1"/>
  <c r="C118" i="49"/>
  <c r="D118" i="49"/>
  <c r="D119" i="49" s="1"/>
  <c r="K88" i="49"/>
  <c r="K89" i="49" s="1"/>
  <c r="P88" i="49"/>
  <c r="P89" i="49" s="1"/>
  <c r="J88" i="49"/>
  <c r="J89" i="49" s="1"/>
  <c r="M88" i="49"/>
  <c r="M89" i="49" s="1"/>
  <c r="N88" i="49"/>
  <c r="N89" i="49" s="1"/>
  <c r="O88" i="49"/>
  <c r="O89" i="49" s="1"/>
  <c r="Q88" i="49"/>
  <c r="Q89" i="49" s="1"/>
  <c r="C88" i="49"/>
  <c r="I88" i="49"/>
  <c r="I89" i="49" s="1"/>
  <c r="L57" i="49"/>
  <c r="L58" i="49" s="1"/>
  <c r="N57" i="49"/>
  <c r="N58" i="49" s="1"/>
  <c r="M57" i="49"/>
  <c r="M58" i="49" s="1"/>
  <c r="K57" i="49"/>
  <c r="K58" i="49" s="1"/>
  <c r="J57" i="49"/>
  <c r="J58" i="49" s="1"/>
  <c r="C57" i="49"/>
  <c r="J24" i="49"/>
  <c r="J25" i="49" s="1"/>
  <c r="K24" i="49"/>
  <c r="K25" i="49" s="1"/>
  <c r="L24" i="49"/>
  <c r="L25" i="49" s="1"/>
  <c r="F24" i="49"/>
  <c r="F25" i="49" s="1"/>
  <c r="D243" i="47"/>
  <c r="E243" i="47"/>
  <c r="F243" i="47"/>
  <c r="G243" i="47"/>
  <c r="R286" i="47" l="1"/>
  <c r="Q286" i="47"/>
  <c r="P286" i="47"/>
  <c r="O286" i="47"/>
  <c r="N286" i="47"/>
  <c r="M286" i="47"/>
  <c r="L286" i="47"/>
  <c r="K286" i="47"/>
  <c r="J286" i="47"/>
  <c r="I286" i="47"/>
  <c r="H286" i="47"/>
  <c r="G286" i="47"/>
  <c r="F286" i="47"/>
  <c r="E286" i="47"/>
  <c r="D286" i="47"/>
  <c r="C286" i="47"/>
  <c r="R281" i="47"/>
  <c r="Q281" i="47"/>
  <c r="P281" i="47"/>
  <c r="O281" i="47"/>
  <c r="N281" i="47"/>
  <c r="M281" i="47"/>
  <c r="L281" i="47"/>
  <c r="K281" i="47"/>
  <c r="J281" i="47"/>
  <c r="I281" i="47"/>
  <c r="H281" i="47"/>
  <c r="G281" i="47"/>
  <c r="F281" i="47"/>
  <c r="E281" i="47"/>
  <c r="D281" i="47"/>
  <c r="C281" i="47"/>
  <c r="R273" i="47"/>
  <c r="R287" i="47" s="1"/>
  <c r="R288" i="47" s="1"/>
  <c r="Q273" i="47"/>
  <c r="Q287" i="47" s="1"/>
  <c r="Q288" i="47" s="1"/>
  <c r="P273" i="47"/>
  <c r="P287" i="47" s="1"/>
  <c r="P288" i="47" s="1"/>
  <c r="O273" i="47"/>
  <c r="N273" i="47"/>
  <c r="N287" i="47" s="1"/>
  <c r="N288" i="47" s="1"/>
  <c r="M273" i="47"/>
  <c r="M287" i="47" s="1"/>
  <c r="M288" i="47" s="1"/>
  <c r="L273" i="47"/>
  <c r="L287" i="47" s="1"/>
  <c r="L288" i="47" s="1"/>
  <c r="K273" i="47"/>
  <c r="K287" i="47" s="1"/>
  <c r="K288" i="47" s="1"/>
  <c r="J273" i="47"/>
  <c r="J287" i="47" s="1"/>
  <c r="J288" i="47" s="1"/>
  <c r="I273" i="47"/>
  <c r="I287" i="47" s="1"/>
  <c r="I288" i="47" s="1"/>
  <c r="H273" i="47"/>
  <c r="H287" i="47" s="1"/>
  <c r="H288" i="47" s="1"/>
  <c r="G273" i="47"/>
  <c r="G287" i="47" s="1"/>
  <c r="G288" i="47" s="1"/>
  <c r="F273" i="47"/>
  <c r="F287" i="47" s="1"/>
  <c r="F288" i="47" s="1"/>
  <c r="E273" i="47"/>
  <c r="D273" i="47"/>
  <c r="D287" i="47" s="1"/>
  <c r="D288" i="47" s="1"/>
  <c r="C273" i="47"/>
  <c r="C287" i="47" s="1"/>
  <c r="R256" i="47"/>
  <c r="Q256" i="47"/>
  <c r="P256" i="47"/>
  <c r="O256" i="47"/>
  <c r="N256" i="47"/>
  <c r="M256" i="47"/>
  <c r="L256" i="47"/>
  <c r="K256" i="47"/>
  <c r="J256" i="47"/>
  <c r="I256" i="47"/>
  <c r="H256" i="47"/>
  <c r="G256" i="47"/>
  <c r="F256" i="47"/>
  <c r="E256" i="47"/>
  <c r="D256" i="47"/>
  <c r="C256" i="47"/>
  <c r="R251" i="47"/>
  <c r="Q251" i="47"/>
  <c r="P251" i="47"/>
  <c r="O251" i="47"/>
  <c r="N251" i="47"/>
  <c r="M251" i="47"/>
  <c r="L251" i="47"/>
  <c r="K251" i="47"/>
  <c r="J251" i="47"/>
  <c r="I251" i="47"/>
  <c r="H251" i="47"/>
  <c r="G251" i="47"/>
  <c r="G257" i="47" s="1"/>
  <c r="G258" i="47" s="1"/>
  <c r="F251" i="47"/>
  <c r="E251" i="47"/>
  <c r="D251" i="47"/>
  <c r="D257" i="47" s="1"/>
  <c r="D258" i="47" s="1"/>
  <c r="C251" i="47"/>
  <c r="C257" i="47" s="1"/>
  <c r="R243" i="47"/>
  <c r="Q243" i="47"/>
  <c r="P243" i="47"/>
  <c r="O243" i="47"/>
  <c r="N243" i="47"/>
  <c r="N257" i="47" s="1"/>
  <c r="N258" i="47" s="1"/>
  <c r="M243" i="47"/>
  <c r="M257" i="47" s="1"/>
  <c r="M258" i="47" s="1"/>
  <c r="L243" i="47"/>
  <c r="L257" i="47" s="1"/>
  <c r="L258" i="47" s="1"/>
  <c r="K243" i="47"/>
  <c r="K257" i="47" s="1"/>
  <c r="K258" i="47" s="1"/>
  <c r="J243" i="47"/>
  <c r="I243" i="47"/>
  <c r="H243" i="47"/>
  <c r="F257" i="47"/>
  <c r="F258" i="47" s="1"/>
  <c r="R228" i="47"/>
  <c r="Q228" i="47"/>
  <c r="P228" i="47"/>
  <c r="O228" i="47"/>
  <c r="N228" i="47"/>
  <c r="M228" i="47"/>
  <c r="L228" i="47"/>
  <c r="K228" i="47"/>
  <c r="J228" i="47"/>
  <c r="I228" i="47"/>
  <c r="H228" i="47"/>
  <c r="G228" i="47"/>
  <c r="F228" i="47"/>
  <c r="E228" i="47"/>
  <c r="D228" i="47"/>
  <c r="C228" i="47"/>
  <c r="R223" i="47"/>
  <c r="Q223" i="47"/>
  <c r="P223" i="47"/>
  <c r="O223" i="47"/>
  <c r="N223" i="47"/>
  <c r="M223" i="47"/>
  <c r="L223" i="47"/>
  <c r="K223" i="47"/>
  <c r="J223" i="47"/>
  <c r="I223" i="47"/>
  <c r="H223" i="47"/>
  <c r="G223" i="47"/>
  <c r="F223" i="47"/>
  <c r="E223" i="47"/>
  <c r="D223" i="47"/>
  <c r="C223" i="47"/>
  <c r="C229" i="47" s="1"/>
  <c r="R215" i="47"/>
  <c r="Q215" i="47"/>
  <c r="P215" i="47"/>
  <c r="O215" i="47"/>
  <c r="N215" i="47"/>
  <c r="M215" i="47"/>
  <c r="L215" i="47"/>
  <c r="K215" i="47"/>
  <c r="J215" i="47"/>
  <c r="I215" i="47"/>
  <c r="H215" i="47"/>
  <c r="G215" i="47"/>
  <c r="G229" i="47" s="1"/>
  <c r="G230" i="47" s="1"/>
  <c r="F215" i="47"/>
  <c r="E215" i="47"/>
  <c r="E229" i="47" s="1"/>
  <c r="E230" i="47" s="1"/>
  <c r="D215" i="47"/>
  <c r="D229" i="47" s="1"/>
  <c r="D230" i="47" s="1"/>
  <c r="R199" i="47"/>
  <c r="Q199" i="47"/>
  <c r="P199" i="47"/>
  <c r="O199" i="47"/>
  <c r="N199" i="47"/>
  <c r="M199" i="47"/>
  <c r="L199" i="47"/>
  <c r="K199" i="47"/>
  <c r="J199" i="47"/>
  <c r="I199" i="47"/>
  <c r="H199" i="47"/>
  <c r="G199" i="47"/>
  <c r="F199" i="47"/>
  <c r="E199" i="47"/>
  <c r="D199" i="47"/>
  <c r="C199" i="47"/>
  <c r="R194" i="47"/>
  <c r="Q194" i="47"/>
  <c r="P194" i="47"/>
  <c r="O194" i="47"/>
  <c r="N194" i="47"/>
  <c r="M194" i="47"/>
  <c r="L194" i="47"/>
  <c r="K194" i="47"/>
  <c r="J194" i="47"/>
  <c r="I194" i="47"/>
  <c r="H194" i="47"/>
  <c r="G194" i="47"/>
  <c r="F194" i="47"/>
  <c r="E194" i="47"/>
  <c r="D194" i="47"/>
  <c r="C194" i="47"/>
  <c r="R186" i="47"/>
  <c r="Q186" i="47"/>
  <c r="P186" i="47"/>
  <c r="O186" i="47"/>
  <c r="N186" i="47"/>
  <c r="N200" i="47" s="1"/>
  <c r="N201" i="47" s="1"/>
  <c r="M186" i="47"/>
  <c r="M200" i="47" s="1"/>
  <c r="M201" i="47" s="1"/>
  <c r="L186" i="47"/>
  <c r="K186" i="47"/>
  <c r="J186" i="47"/>
  <c r="I186" i="47"/>
  <c r="H186" i="47"/>
  <c r="G186" i="47"/>
  <c r="F186" i="47"/>
  <c r="E186" i="47"/>
  <c r="D186" i="47"/>
  <c r="D200" i="47" s="1"/>
  <c r="D201" i="47" s="1"/>
  <c r="C200" i="47"/>
  <c r="R170" i="47"/>
  <c r="Q170" i="47"/>
  <c r="P170" i="47"/>
  <c r="O170" i="47"/>
  <c r="N170" i="47"/>
  <c r="M170" i="47"/>
  <c r="L170" i="47"/>
  <c r="K170" i="47"/>
  <c r="J170" i="47"/>
  <c r="I170" i="47"/>
  <c r="H170" i="47"/>
  <c r="G170" i="47"/>
  <c r="F170" i="47"/>
  <c r="E170" i="47"/>
  <c r="D170" i="47"/>
  <c r="C170" i="47"/>
  <c r="R165" i="47"/>
  <c r="Q165" i="47"/>
  <c r="P165" i="47"/>
  <c r="O165" i="47"/>
  <c r="N165" i="47"/>
  <c r="M165" i="47"/>
  <c r="L165" i="47"/>
  <c r="K165" i="47"/>
  <c r="J165" i="47"/>
  <c r="I165" i="47"/>
  <c r="H165" i="47"/>
  <c r="G165" i="47"/>
  <c r="F165" i="47"/>
  <c r="E165" i="47"/>
  <c r="D165" i="47"/>
  <c r="R157" i="47"/>
  <c r="Q157" i="47"/>
  <c r="P157" i="47"/>
  <c r="O157" i="47"/>
  <c r="N157" i="47"/>
  <c r="M157" i="47"/>
  <c r="L157" i="47"/>
  <c r="K157" i="47"/>
  <c r="J157" i="47"/>
  <c r="I157" i="47"/>
  <c r="H157" i="47"/>
  <c r="G157" i="47"/>
  <c r="F157" i="47"/>
  <c r="E157" i="47"/>
  <c r="D157" i="47"/>
  <c r="C157" i="47"/>
  <c r="D171" i="47" l="1"/>
  <c r="D172" i="47" s="1"/>
  <c r="M171" i="47"/>
  <c r="M172" i="47" s="1"/>
  <c r="N171" i="47"/>
  <c r="N172" i="47" s="1"/>
  <c r="E257" i="47"/>
  <c r="E258" i="47" s="1"/>
  <c r="O257" i="47"/>
  <c r="O258" i="47" s="1"/>
  <c r="P257" i="47"/>
  <c r="P258" i="47" s="1"/>
  <c r="R257" i="47"/>
  <c r="R258" i="47" s="1"/>
  <c r="Q200" i="47"/>
  <c r="Q201" i="47" s="1"/>
  <c r="H229" i="47"/>
  <c r="H230" i="47" s="1"/>
  <c r="E171" i="47"/>
  <c r="E172" i="47" s="1"/>
  <c r="R200" i="47"/>
  <c r="R201" i="47" s="1"/>
  <c r="I229" i="47"/>
  <c r="I230" i="47" s="1"/>
  <c r="H257" i="47"/>
  <c r="H258" i="47" s="1"/>
  <c r="F171" i="47"/>
  <c r="F172" i="47" s="1"/>
  <c r="J229" i="47"/>
  <c r="J230" i="47" s="1"/>
  <c r="I257" i="47"/>
  <c r="I258" i="47" s="1"/>
  <c r="F200" i="47"/>
  <c r="F201" i="47" s="1"/>
  <c r="J257" i="47"/>
  <c r="J258" i="47" s="1"/>
  <c r="G171" i="47"/>
  <c r="G172" i="47" s="1"/>
  <c r="I200" i="47"/>
  <c r="I201" i="47" s="1"/>
  <c r="L229" i="47"/>
  <c r="L230" i="47" s="1"/>
  <c r="G200" i="47"/>
  <c r="G201" i="47" s="1"/>
  <c r="I171" i="47"/>
  <c r="I172" i="47" s="1"/>
  <c r="J171" i="47"/>
  <c r="J172" i="47" s="1"/>
  <c r="J200" i="47"/>
  <c r="J201" i="47" s="1"/>
  <c r="N229" i="47"/>
  <c r="N230" i="47" s="1"/>
  <c r="Q171" i="47"/>
  <c r="Q172" i="47" s="1"/>
  <c r="K171" i="47"/>
  <c r="K172" i="47" s="1"/>
  <c r="K200" i="47"/>
  <c r="K201" i="47" s="1"/>
  <c r="L171" i="47"/>
  <c r="L172" i="47" s="1"/>
  <c r="L200" i="47"/>
  <c r="L201" i="47" s="1"/>
  <c r="E287" i="47"/>
  <c r="E288" i="47" s="1"/>
  <c r="Q257" i="47"/>
  <c r="Q258" i="47" s="1"/>
  <c r="O287" i="47"/>
  <c r="O288" i="47" s="1"/>
  <c r="F229" i="47"/>
  <c r="F230" i="47" s="1"/>
  <c r="K229" i="47"/>
  <c r="K230" i="47" s="1"/>
  <c r="M229" i="47"/>
  <c r="M230" i="47" s="1"/>
  <c r="Q229" i="47"/>
  <c r="Q230" i="47" s="1"/>
  <c r="R171" i="47"/>
  <c r="R172" i="47" s="1"/>
  <c r="P229" i="47"/>
  <c r="P230" i="47" s="1"/>
  <c r="O229" i="47"/>
  <c r="O230" i="47" s="1"/>
  <c r="R229" i="47"/>
  <c r="R230" i="47" s="1"/>
  <c r="H171" i="47"/>
  <c r="H172" i="47" s="1"/>
  <c r="E200" i="47"/>
  <c r="E201" i="47" s="1"/>
  <c r="C171" i="47"/>
  <c r="O171" i="47"/>
  <c r="O172" i="47" s="1"/>
  <c r="P171" i="47"/>
  <c r="P172" i="47" s="1"/>
  <c r="H200" i="47"/>
  <c r="H201" i="47" s="1"/>
  <c r="P200" i="47"/>
  <c r="P201" i="47" s="1"/>
  <c r="O200" i="47"/>
  <c r="O201" i="47" s="1"/>
  <c r="R141" i="47" l="1"/>
  <c r="Q141" i="47"/>
  <c r="P141" i="47"/>
  <c r="O141" i="47"/>
  <c r="N141" i="47"/>
  <c r="M141" i="47"/>
  <c r="L141" i="47"/>
  <c r="K141" i="47"/>
  <c r="J141" i="47"/>
  <c r="I141" i="47"/>
  <c r="H141" i="47"/>
  <c r="G141" i="47"/>
  <c r="F141" i="47"/>
  <c r="E141" i="47"/>
  <c r="D141" i="47"/>
  <c r="C141" i="47"/>
  <c r="R137" i="47"/>
  <c r="Q137" i="47"/>
  <c r="P137" i="47"/>
  <c r="O137" i="47"/>
  <c r="N137" i="47"/>
  <c r="M137" i="47"/>
  <c r="L137" i="47"/>
  <c r="K137" i="47"/>
  <c r="J137" i="47"/>
  <c r="I137" i="47"/>
  <c r="H137" i="47"/>
  <c r="G137" i="47"/>
  <c r="F137" i="47"/>
  <c r="E137" i="47"/>
  <c r="D137" i="47"/>
  <c r="C137" i="47"/>
  <c r="R129" i="47"/>
  <c r="R142" i="47" s="1"/>
  <c r="R143" i="47" s="1"/>
  <c r="Q129" i="47"/>
  <c r="Q142" i="47" s="1"/>
  <c r="Q143" i="47" s="1"/>
  <c r="P129" i="47"/>
  <c r="P142" i="47" s="1"/>
  <c r="P143" i="47" s="1"/>
  <c r="O129" i="47"/>
  <c r="O142" i="47" s="1"/>
  <c r="O143" i="47" s="1"/>
  <c r="N129" i="47"/>
  <c r="M129" i="47"/>
  <c r="L129" i="47"/>
  <c r="K129" i="47"/>
  <c r="J129" i="47"/>
  <c r="I129" i="47"/>
  <c r="I142" i="47" s="1"/>
  <c r="I143" i="47" s="1"/>
  <c r="H129" i="47"/>
  <c r="G129" i="47"/>
  <c r="F129" i="47"/>
  <c r="F142" i="47" s="1"/>
  <c r="F143" i="47" s="1"/>
  <c r="E129" i="47"/>
  <c r="D129" i="47"/>
  <c r="D142" i="47" s="1"/>
  <c r="D143" i="47" s="1"/>
  <c r="C142" i="47"/>
  <c r="D68" i="47"/>
  <c r="E68" i="47"/>
  <c r="F68" i="47"/>
  <c r="G68" i="47"/>
  <c r="H68" i="47"/>
  <c r="I68" i="47"/>
  <c r="J68" i="47"/>
  <c r="K68" i="47"/>
  <c r="L68" i="47"/>
  <c r="M68" i="47"/>
  <c r="N68" i="47"/>
  <c r="O68" i="47"/>
  <c r="P68" i="47"/>
  <c r="Q68" i="47"/>
  <c r="R68" i="47"/>
  <c r="R113" i="47"/>
  <c r="Q113" i="47"/>
  <c r="P113" i="47"/>
  <c r="O113" i="47"/>
  <c r="N113" i="47"/>
  <c r="M113" i="47"/>
  <c r="L113" i="47"/>
  <c r="K113" i="47"/>
  <c r="J113" i="47"/>
  <c r="I113" i="47"/>
  <c r="H113" i="47"/>
  <c r="G113" i="47"/>
  <c r="F113" i="47"/>
  <c r="E113" i="47"/>
  <c r="D113" i="47"/>
  <c r="C113" i="47"/>
  <c r="R108" i="47"/>
  <c r="Q108" i="47"/>
  <c r="P108" i="47"/>
  <c r="O108" i="47"/>
  <c r="N108" i="47"/>
  <c r="M108" i="47"/>
  <c r="L108" i="47"/>
  <c r="K108" i="47"/>
  <c r="J108" i="47"/>
  <c r="I108" i="47"/>
  <c r="H108" i="47"/>
  <c r="G108" i="47"/>
  <c r="F108" i="47"/>
  <c r="E108" i="47"/>
  <c r="D108" i="47"/>
  <c r="C108" i="47"/>
  <c r="R100" i="47"/>
  <c r="Q100" i="47"/>
  <c r="P100" i="47"/>
  <c r="O100" i="47"/>
  <c r="N100" i="47"/>
  <c r="M100" i="47"/>
  <c r="L100" i="47"/>
  <c r="K100" i="47"/>
  <c r="K114" i="47" s="1"/>
  <c r="K115" i="47" s="1"/>
  <c r="J100" i="47"/>
  <c r="J114" i="47" s="1"/>
  <c r="J115" i="47" s="1"/>
  <c r="I100" i="47"/>
  <c r="I114" i="47" s="1"/>
  <c r="I115" i="47" s="1"/>
  <c r="H100" i="47"/>
  <c r="H114" i="47" s="1"/>
  <c r="H115" i="47" s="1"/>
  <c r="G100" i="47"/>
  <c r="F100" i="47"/>
  <c r="E100" i="47"/>
  <c r="D100" i="47"/>
  <c r="C114" i="47" l="1"/>
  <c r="L114" i="47"/>
  <c r="L115" i="47" s="1"/>
  <c r="G142" i="47"/>
  <c r="G143" i="47" s="1"/>
  <c r="O114" i="47"/>
  <c r="O115" i="47" s="1"/>
  <c r="J142" i="47"/>
  <c r="J143" i="47" s="1"/>
  <c r="M114" i="47"/>
  <c r="M115" i="47" s="1"/>
  <c r="H142" i="47"/>
  <c r="H143" i="47" s="1"/>
  <c r="N114" i="47"/>
  <c r="N115" i="47" s="1"/>
  <c r="P114" i="47"/>
  <c r="P115" i="47" s="1"/>
  <c r="K142" i="47"/>
  <c r="K143" i="47" s="1"/>
  <c r="Q114" i="47"/>
  <c r="Q115" i="47" s="1"/>
  <c r="L142" i="47"/>
  <c r="L143" i="47" s="1"/>
  <c r="M142" i="47"/>
  <c r="M143" i="47" s="1"/>
  <c r="F114" i="47"/>
  <c r="F115" i="47" s="1"/>
  <c r="R114" i="47"/>
  <c r="R115" i="47" s="1"/>
  <c r="G114" i="47"/>
  <c r="G115" i="47" s="1"/>
  <c r="N142" i="47"/>
  <c r="N143" i="47" s="1"/>
  <c r="E142" i="47"/>
  <c r="E143" i="47" s="1"/>
  <c r="D114" i="47"/>
  <c r="D115" i="47" s="1"/>
  <c r="E114" i="47"/>
  <c r="E115" i="47" s="1"/>
  <c r="R81" i="47"/>
  <c r="Q81" i="47"/>
  <c r="P81" i="47"/>
  <c r="O81" i="47"/>
  <c r="N81" i="47"/>
  <c r="M81" i="47"/>
  <c r="L81" i="47"/>
  <c r="K81" i="47"/>
  <c r="J81" i="47"/>
  <c r="I81" i="47"/>
  <c r="H81" i="47"/>
  <c r="G81" i="47"/>
  <c r="F81" i="47"/>
  <c r="E81" i="47"/>
  <c r="D81" i="47"/>
  <c r="C81" i="47"/>
  <c r="R76" i="47"/>
  <c r="R82" i="47" s="1"/>
  <c r="R83" i="47" s="1"/>
  <c r="Q76" i="47"/>
  <c r="Q82" i="47" s="1"/>
  <c r="Q83" i="47" s="1"/>
  <c r="P76" i="47"/>
  <c r="O76" i="47"/>
  <c r="N76" i="47"/>
  <c r="M76" i="47"/>
  <c r="M82" i="47" s="1"/>
  <c r="M83" i="47" s="1"/>
  <c r="L76" i="47"/>
  <c r="K76" i="47"/>
  <c r="K82" i="47" s="1"/>
  <c r="K83" i="47" s="1"/>
  <c r="J76" i="47"/>
  <c r="J82" i="47" s="1"/>
  <c r="J83" i="47" s="1"/>
  <c r="I76" i="47"/>
  <c r="I82" i="47" s="1"/>
  <c r="I83" i="47" s="1"/>
  <c r="H76" i="47"/>
  <c r="G76" i="47"/>
  <c r="G82" i="47" s="1"/>
  <c r="G83" i="47" s="1"/>
  <c r="F76" i="47"/>
  <c r="F82" i="47" s="1"/>
  <c r="F83" i="47" s="1"/>
  <c r="E76" i="47"/>
  <c r="D76" i="47"/>
  <c r="C76" i="47"/>
  <c r="D50" i="47"/>
  <c r="E50" i="47"/>
  <c r="F50" i="47"/>
  <c r="G50" i="47"/>
  <c r="H50" i="47"/>
  <c r="I50" i="47"/>
  <c r="J50" i="47"/>
  <c r="K50" i="47"/>
  <c r="L50" i="47"/>
  <c r="M50" i="47"/>
  <c r="N50" i="47"/>
  <c r="O50" i="47"/>
  <c r="P50" i="47"/>
  <c r="Q50" i="47"/>
  <c r="R50" i="47"/>
  <c r="C50" i="47"/>
  <c r="D45" i="47"/>
  <c r="E45" i="47"/>
  <c r="F45" i="47"/>
  <c r="G45" i="47"/>
  <c r="H45" i="47"/>
  <c r="I45" i="47"/>
  <c r="J45" i="47"/>
  <c r="K45" i="47"/>
  <c r="L45" i="47"/>
  <c r="M45" i="47"/>
  <c r="N45" i="47"/>
  <c r="O45" i="47"/>
  <c r="P45" i="47"/>
  <c r="Q45" i="47"/>
  <c r="R45" i="47"/>
  <c r="D37" i="47"/>
  <c r="E37" i="47"/>
  <c r="F37" i="47"/>
  <c r="G37" i="47"/>
  <c r="H37" i="47"/>
  <c r="I37" i="47"/>
  <c r="J37" i="47"/>
  <c r="K37" i="47"/>
  <c r="L37" i="47"/>
  <c r="M37" i="47"/>
  <c r="N37" i="47"/>
  <c r="O37" i="47"/>
  <c r="P37" i="47"/>
  <c r="Q37" i="47"/>
  <c r="R37" i="47"/>
  <c r="C37" i="47"/>
  <c r="C51" i="47" s="1"/>
  <c r="D11" i="47"/>
  <c r="E11" i="47"/>
  <c r="F11" i="47"/>
  <c r="G11" i="47"/>
  <c r="H11" i="47"/>
  <c r="I11" i="47"/>
  <c r="J11" i="47"/>
  <c r="K11" i="47"/>
  <c r="L11" i="47"/>
  <c r="M11" i="47"/>
  <c r="N11" i="47"/>
  <c r="O11" i="47"/>
  <c r="P11" i="47"/>
  <c r="Q11" i="47"/>
  <c r="R11" i="47"/>
  <c r="E18" i="47"/>
  <c r="F18" i="47"/>
  <c r="G18" i="47"/>
  <c r="H18" i="47"/>
  <c r="I18" i="47"/>
  <c r="J18" i="47"/>
  <c r="K18" i="47"/>
  <c r="L18" i="47"/>
  <c r="M18" i="47"/>
  <c r="N18" i="47"/>
  <c r="O18" i="47"/>
  <c r="P18" i="47"/>
  <c r="Q18" i="47"/>
  <c r="R18" i="47"/>
  <c r="D18" i="47"/>
  <c r="C18" i="47"/>
  <c r="C23" i="47"/>
  <c r="D51" i="47" l="1"/>
  <c r="D52" i="47" s="1"/>
  <c r="O82" i="47"/>
  <c r="O83" i="47" s="1"/>
  <c r="P82" i="47"/>
  <c r="P83" i="47" s="1"/>
  <c r="C82" i="47"/>
  <c r="D82" i="47"/>
  <c r="D83" i="47" s="1"/>
  <c r="H82" i="47"/>
  <c r="H83" i="47" s="1"/>
  <c r="L82" i="47"/>
  <c r="L83" i="47" s="1"/>
  <c r="E82" i="47"/>
  <c r="E83" i="47" s="1"/>
  <c r="N82" i="47"/>
  <c r="N83" i="47" s="1"/>
  <c r="C24" i="47"/>
  <c r="R51" i="47"/>
  <c r="R52" i="47" s="1"/>
  <c r="O51" i="47"/>
  <c r="O52" i="47" s="1"/>
  <c r="N51" i="47"/>
  <c r="N52" i="47" s="1"/>
  <c r="K51" i="47"/>
  <c r="K52" i="47" s="1"/>
  <c r="J51" i="47"/>
  <c r="J52" i="47" s="1"/>
  <c r="G51" i="47"/>
  <c r="G52" i="47" s="1"/>
  <c r="F51" i="47"/>
  <c r="F52" i="47" s="1"/>
  <c r="H51" i="47" l="1"/>
  <c r="H52" i="47" s="1"/>
  <c r="L51" i="47"/>
  <c r="L52" i="47" s="1"/>
  <c r="P51" i="47"/>
  <c r="P52" i="47" s="1"/>
  <c r="E51" i="47"/>
  <c r="E52" i="47" s="1"/>
  <c r="I51" i="47"/>
  <c r="I52" i="47" s="1"/>
  <c r="M51" i="47"/>
  <c r="M52" i="47" s="1"/>
  <c r="Q51" i="47"/>
  <c r="Q52" i="47" s="1"/>
  <c r="R23" i="47"/>
  <c r="Q23" i="47"/>
  <c r="Q24" i="47" s="1"/>
  <c r="Q25" i="47" s="1"/>
  <c r="P23" i="47"/>
  <c r="O23" i="47"/>
  <c r="N23" i="47"/>
  <c r="M23" i="47"/>
  <c r="M24" i="47" s="1"/>
  <c r="M25" i="47" s="1"/>
  <c r="L23" i="47"/>
  <c r="K23" i="47"/>
  <c r="J23" i="47"/>
  <c r="I23" i="47"/>
  <c r="I24" i="47" s="1"/>
  <c r="I25" i="47" s="1"/>
  <c r="H23" i="47"/>
  <c r="G23" i="47"/>
  <c r="F23" i="47"/>
  <c r="E23" i="47"/>
  <c r="E24" i="47" s="1"/>
  <c r="E25" i="47" s="1"/>
  <c r="D23" i="47"/>
  <c r="D24" i="47" s="1"/>
  <c r="P24" i="47" l="1"/>
  <c r="P25" i="47" s="1"/>
  <c r="L24" i="47"/>
  <c r="L25" i="47" s="1"/>
  <c r="H24" i="47"/>
  <c r="H25" i="47" s="1"/>
  <c r="D25" i="47"/>
  <c r="G24" i="47"/>
  <c r="G25" i="47" s="1"/>
  <c r="K24" i="47"/>
  <c r="K25" i="47" s="1"/>
  <c r="O24" i="47"/>
  <c r="O25" i="47" s="1"/>
  <c r="F24" i="47"/>
  <c r="F25" i="47" s="1"/>
  <c r="J24" i="47"/>
  <c r="J25" i="47" s="1"/>
  <c r="N24" i="47"/>
  <c r="N25" i="47" s="1"/>
  <c r="R24" i="47"/>
  <c r="R25" i="47" s="1"/>
</calcChain>
</file>

<file path=xl/sharedStrings.xml><?xml version="1.0" encoding="utf-8"?>
<sst xmlns="http://schemas.openxmlformats.org/spreadsheetml/2006/main" count="1237" uniqueCount="151">
  <si>
    <t>Витамины (мг)</t>
  </si>
  <si>
    <t>В1</t>
  </si>
  <si>
    <t>С</t>
  </si>
  <si>
    <t>А</t>
  </si>
  <si>
    <t>P</t>
  </si>
  <si>
    <t>Mg</t>
  </si>
  <si>
    <t>Fe</t>
  </si>
  <si>
    <t>Какао с молоком сгущенным</t>
  </si>
  <si>
    <t>35/10/10</t>
  </si>
  <si>
    <t>Чай с сахаром</t>
  </si>
  <si>
    <t>Хлеб пшеничный</t>
  </si>
  <si>
    <t>Хлеб ржаной</t>
  </si>
  <si>
    <t>Ca</t>
  </si>
  <si>
    <t>Суп картофельный с макаронными изделиями с мясом</t>
  </si>
  <si>
    <t>Бутерброд с маслом</t>
  </si>
  <si>
    <t>35/10</t>
  </si>
  <si>
    <t>Яйцо отварное</t>
  </si>
  <si>
    <t>Салат из свеклы с чесноком</t>
  </si>
  <si>
    <t>Рис отварной с овощами</t>
  </si>
  <si>
    <t>45/15/15</t>
  </si>
  <si>
    <t>45/15</t>
  </si>
  <si>
    <t>Каша перловая рассыпчатая</t>
  </si>
  <si>
    <t>Наггетсы куриные</t>
  </si>
  <si>
    <t>Салат картофельный с сельдью</t>
  </si>
  <si>
    <t>В2</t>
  </si>
  <si>
    <t>D</t>
  </si>
  <si>
    <t>К</t>
  </si>
  <si>
    <t>I</t>
  </si>
  <si>
    <t>Минеральные вещества  (мг)</t>
  </si>
  <si>
    <t xml:space="preserve">МЕНЮ 7-11 лет </t>
  </si>
  <si>
    <t xml:space="preserve"> Прием пищи</t>
  </si>
  <si>
    <t xml:space="preserve"> Наименование блюда</t>
  </si>
  <si>
    <t xml:space="preserve"> Вес блюда (г)</t>
  </si>
  <si>
    <t xml:space="preserve"> Пищевые вещества (г)</t>
  </si>
  <si>
    <t xml:space="preserve"> Энергетическая ценность (ккал)</t>
  </si>
  <si>
    <t xml:space="preserve"> N рецептуры</t>
  </si>
  <si>
    <t xml:space="preserve"> Белки</t>
  </si>
  <si>
    <t xml:space="preserve"> Жиры</t>
  </si>
  <si>
    <t xml:space="preserve">Углеводы </t>
  </si>
  <si>
    <t xml:space="preserve"> Неделя 1 </t>
  </si>
  <si>
    <t xml:space="preserve"> День 1</t>
  </si>
  <si>
    <t xml:space="preserve"> завтрак</t>
  </si>
  <si>
    <t xml:space="preserve"> </t>
  </si>
  <si>
    <t>итого за завтрак</t>
  </si>
  <si>
    <t>обед</t>
  </si>
  <si>
    <t xml:space="preserve"> итого за обед</t>
  </si>
  <si>
    <t>полдник</t>
  </si>
  <si>
    <t xml:space="preserve">(в т.ч. в мелкоштучной упаковке) </t>
  </si>
  <si>
    <t xml:space="preserve"> итого за полдник</t>
  </si>
  <si>
    <t xml:space="preserve">Всего за день </t>
  </si>
  <si>
    <t xml:space="preserve">Процент удовлетворения от суточной потребности, % </t>
  </si>
  <si>
    <t>Салат из овощей (капуста белокочанная, помидоры свежие, огурцы свежие)</t>
  </si>
  <si>
    <t>Плов с мясом птицы</t>
  </si>
  <si>
    <t>Булочка зерновая</t>
  </si>
  <si>
    <t xml:space="preserve">Кисломолочный напиток (Кефир) </t>
  </si>
  <si>
    <t>-</t>
  </si>
  <si>
    <t>- </t>
  </si>
  <si>
    <t> -</t>
  </si>
  <si>
    <t>Рассольник Ленинградский, с мясом, со сметаной</t>
  </si>
  <si>
    <t xml:space="preserve"> День 2</t>
  </si>
  <si>
    <t xml:space="preserve">Пудинг из творога, запеченный с изюмом с  молоком сгущенным </t>
  </si>
  <si>
    <t>Чай с молоком</t>
  </si>
  <si>
    <t>30/30</t>
  </si>
  <si>
    <t>50/50</t>
  </si>
  <si>
    <t>Овощи натуральные свежие (огурец, помидор)</t>
  </si>
  <si>
    <t>Каша гречневая</t>
  </si>
  <si>
    <t>Компот из смеси сухофруктов</t>
  </si>
  <si>
    <t>Пирожки печеные с яблоками</t>
  </si>
  <si>
    <t>Сок фруктовый (овощной),  в т.ч. в мелкоштучной упаковке</t>
  </si>
  <si>
    <t>Биточки особые с соусом сметанным с томатом</t>
  </si>
  <si>
    <t xml:space="preserve"> День 3</t>
  </si>
  <si>
    <t>Каша жидкая молочная рисовая, с маслом</t>
  </si>
  <si>
    <t xml:space="preserve"> День 4</t>
  </si>
  <si>
    <t>Кондитерские изделия</t>
  </si>
  <si>
    <t>Чай без сахара</t>
  </si>
  <si>
    <t>Салат из моркови с растительным маслом</t>
  </si>
  <si>
    <t>Поджарка из рыбы с луком</t>
  </si>
  <si>
    <t xml:space="preserve">Картофельное пюре </t>
  </si>
  <si>
    <t>Суп картофельный гороховый с курицей</t>
  </si>
  <si>
    <t xml:space="preserve">Напиток из плодов шиповника </t>
  </si>
  <si>
    <t>Ватрушка с творогом</t>
  </si>
  <si>
    <t>Кисель из плодов или ягод свежих</t>
  </si>
  <si>
    <t xml:space="preserve"> День 5</t>
  </si>
  <si>
    <t>Кофейный напиток с молоком сгущенным</t>
  </si>
  <si>
    <t xml:space="preserve">Бутерброд с сыром и маслом </t>
  </si>
  <si>
    <t>15 </t>
  </si>
  <si>
    <t>Омлет натуральный с огуцом свежим</t>
  </si>
  <si>
    <t>Салат из овощей с кукурузой</t>
  </si>
  <si>
    <t xml:space="preserve">Свекольник со сметаной </t>
  </si>
  <si>
    <t>Макаронные изделия отварные, с маслом</t>
  </si>
  <si>
    <t>Печенье нарезное</t>
  </si>
  <si>
    <t xml:space="preserve">Кисломолочный напиток (Йогурт питьевой) </t>
  </si>
  <si>
    <t xml:space="preserve">Птица отварная соусом сметанным с томатом </t>
  </si>
  <si>
    <t xml:space="preserve"> День 6</t>
  </si>
  <si>
    <t>Рис отварной</t>
  </si>
  <si>
    <t xml:space="preserve">Чай с лимоном, с сахаром  </t>
  </si>
  <si>
    <t xml:space="preserve"> Неделя 2</t>
  </si>
  <si>
    <t xml:space="preserve"> День 7</t>
  </si>
  <si>
    <t>Суп картофельный с клецками</t>
  </si>
  <si>
    <t>Мясо духовое</t>
  </si>
  <si>
    <t>Напиток брусничный</t>
  </si>
  <si>
    <t>Средиземноморская пицца с курицей и сыром</t>
  </si>
  <si>
    <t>Кондитерские изделия (мармелад желейный,  зефир, пастила)</t>
  </si>
  <si>
    <t>Котлеты рубленные из птицы, с соусом сметанным</t>
  </si>
  <si>
    <t xml:space="preserve">Хлеб пшеничный </t>
  </si>
  <si>
    <t>Макароны, запеченные с сыром</t>
  </si>
  <si>
    <t xml:space="preserve">Винегрет овощной  </t>
  </si>
  <si>
    <t>Сложный гарнир (капуста тушеная и картофельное пюре)</t>
  </si>
  <si>
    <t>Булочка «Янтарная»</t>
  </si>
  <si>
    <t>Каша гречневая молочная вязкая</t>
  </si>
  <si>
    <t>3</t>
  </si>
  <si>
    <t>Горячий бутердроб с сыром, маслом</t>
  </si>
  <si>
    <t xml:space="preserve">Бразильский горячий шоколад </t>
  </si>
  <si>
    <t xml:space="preserve"> День 8</t>
  </si>
  <si>
    <t>Щи из свежей капусты, со сметаной</t>
  </si>
  <si>
    <t xml:space="preserve">Напиток клюквенный </t>
  </si>
  <si>
    <t>Напиток витаминизированный «Витошка»</t>
  </si>
  <si>
    <t>Суп картофельный с фрикадельками (мясными)</t>
  </si>
  <si>
    <t>Крендель сахарный</t>
  </si>
  <si>
    <t>Суп крестьянский с крупой (перловка)</t>
  </si>
  <si>
    <t xml:space="preserve">Биточки (из говядины), с маслом </t>
  </si>
  <si>
    <t>Кисель из плодов или ягод свежих (клюква)</t>
  </si>
  <si>
    <t>Коржик молочный</t>
  </si>
  <si>
    <t xml:space="preserve">Каша вязкая молочная овсяная </t>
  </si>
  <si>
    <t xml:space="preserve"> День 9</t>
  </si>
  <si>
    <t xml:space="preserve"> День 10</t>
  </si>
  <si>
    <t>Суп с рыбными консервами</t>
  </si>
  <si>
    <t xml:space="preserve">Гуляш </t>
  </si>
  <si>
    <t xml:space="preserve">Салат из белокочанной капусты (с морковью) </t>
  </si>
  <si>
    <t xml:space="preserve">Борщ с капустой (свежей) и картофелем, со сметаной </t>
  </si>
  <si>
    <t>Котлеты рыбные  любительские, с маслом</t>
  </si>
  <si>
    <t>Пирожки со свежей капустой с яйцом</t>
  </si>
  <si>
    <t>Салат «Мозаика»</t>
  </si>
  <si>
    <t xml:space="preserve">Королевская ватрушка </t>
  </si>
  <si>
    <t xml:space="preserve">Гренка молочная </t>
  </si>
  <si>
    <t>Суп молочный с вермишелью, с маслом</t>
  </si>
  <si>
    <t>Макаронные изделия отварные (спагетти), с мясом тушеным</t>
  </si>
  <si>
    <t>57</t>
  </si>
  <si>
    <t xml:space="preserve">Конфеты шоколодные </t>
  </si>
  <si>
    <t>31</t>
  </si>
  <si>
    <t>250/10</t>
  </si>
  <si>
    <t>100/100</t>
  </si>
  <si>
    <t xml:space="preserve">МЕНЮ 12-18 лет </t>
  </si>
  <si>
    <t xml:space="preserve">                 итого за завтрак</t>
  </si>
  <si>
    <t xml:space="preserve"> -</t>
  </si>
  <si>
    <t>45/45</t>
  </si>
  <si>
    <t>100</t>
  </si>
  <si>
    <t>Биточки куриные</t>
  </si>
  <si>
    <t xml:space="preserve">Фрукты свежие </t>
  </si>
  <si>
    <t>Фрукты свежие</t>
  </si>
  <si>
    <t xml:space="preserve">Фрукты свежие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</si>
</sst>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9" xfId="0" applyFont="1" applyBorder="1" applyAlignment="1">
      <alignment horizontal="center" vertical="top" wrapText="1"/>
    </xf>
    <xf numFmtId="0" fontId="6" fillId="2" borderId="0" xfId="0" applyFont="1" applyFill="1"/>
    <xf numFmtId="0" fontId="7" fillId="0" borderId="0" xfId="0" applyFont="1"/>
    <xf numFmtId="0" fontId="5" fillId="0" borderId="0" xfId="0" applyFont="1" applyAlignment="1">
      <alignment horizontal="center"/>
    </xf>
    <xf numFmtId="0" fontId="7" fillId="2" borderId="0" xfId="0" applyFont="1" applyFill="1"/>
    <xf numFmtId="0" fontId="5" fillId="0" borderId="1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center"/>
    </xf>
    <xf numFmtId="0" fontId="8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justify" vertical="top" wrapText="1"/>
    </xf>
    <xf numFmtId="0" fontId="9" fillId="0" borderId="11" xfId="0" applyFont="1" applyBorder="1" applyAlignment="1">
      <alignment horizontal="center"/>
    </xf>
    <xf numFmtId="0" fontId="11" fillId="0" borderId="13" xfId="0" applyFont="1" applyBorder="1"/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justify" vertical="top" wrapText="1"/>
    </xf>
    <xf numFmtId="2" fontId="5" fillId="0" borderId="5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2" fontId="5" fillId="0" borderId="0" xfId="0" applyNumberFormat="1" applyFont="1" applyAlignment="1">
      <alignment horizontal="center"/>
    </xf>
    <xf numFmtId="0" fontId="9" fillId="0" borderId="7" xfId="0" applyFont="1" applyBorder="1"/>
    <xf numFmtId="2" fontId="5" fillId="0" borderId="7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center" vertical="top" wrapText="1"/>
    </xf>
    <xf numFmtId="0" fontId="7" fillId="0" borderId="10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7" xfId="0" applyFont="1" applyBorder="1" applyAlignment="1">
      <alignment wrapText="1"/>
    </xf>
    <xf numFmtId="0" fontId="7" fillId="0" borderId="7" xfId="0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/>
    <xf numFmtId="0" fontId="4" fillId="0" borderId="2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7" fillId="0" borderId="7" xfId="0" applyFont="1" applyBorder="1" applyAlignment="1">
      <alignment horizontal="left"/>
    </xf>
    <xf numFmtId="0" fontId="12" fillId="0" borderId="17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7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/>
    <xf numFmtId="0" fontId="7" fillId="0" borderId="11" xfId="0" applyFont="1" applyBorder="1"/>
    <xf numFmtId="0" fontId="10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4" fillId="0" borderId="7" xfId="0" applyFont="1" applyBorder="1"/>
    <xf numFmtId="0" fontId="12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4" xfId="0" applyFont="1" applyBorder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0" xfId="0" applyFont="1"/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2" fillId="0" borderId="7" xfId="0" applyFont="1" applyBorder="1"/>
    <xf numFmtId="0" fontId="4" fillId="0" borderId="4" xfId="0" applyFont="1" applyBorder="1"/>
    <xf numFmtId="0" fontId="12" fillId="0" borderId="0" xfId="0" applyFont="1"/>
    <xf numFmtId="0" fontId="12" fillId="0" borderId="0" xfId="0" applyFont="1" applyAlignment="1">
      <alignment horizontal="justify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top" wrapText="1"/>
    </xf>
    <xf numFmtId="2" fontId="10" fillId="0" borderId="7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1" fontId="10" fillId="0" borderId="7" xfId="0" applyNumberFormat="1" applyFont="1" applyBorder="1" applyAlignment="1">
      <alignment horizontal="center" vertical="top" wrapText="1"/>
    </xf>
    <xf numFmtId="1" fontId="11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2" fontId="9" fillId="0" borderId="3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2" fontId="10" fillId="0" borderId="16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3" xfId="0" applyFont="1" applyBorder="1" applyAlignment="1">
      <alignment horizontal="justify" vertical="top" wrapText="1"/>
    </xf>
    <xf numFmtId="2" fontId="11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justify" vertical="top" wrapText="1"/>
    </xf>
    <xf numFmtId="0" fontId="4" fillId="0" borderId="7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top" wrapText="1"/>
    </xf>
    <xf numFmtId="2" fontId="11" fillId="0" borderId="10" xfId="0" applyNumberFormat="1" applyFont="1" applyBorder="1" applyAlignment="1">
      <alignment horizontal="center" vertical="top" wrapText="1"/>
    </xf>
    <xf numFmtId="2" fontId="11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justify" vertical="top" wrapText="1"/>
    </xf>
    <xf numFmtId="164" fontId="9" fillId="0" borderId="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2" fontId="12" fillId="0" borderId="17" xfId="0" applyNumberFormat="1" applyFont="1" applyBorder="1" applyAlignment="1">
      <alignment horizontal="center" wrapText="1"/>
    </xf>
    <xf numFmtId="2" fontId="9" fillId="0" borderId="7" xfId="0" applyNumberFormat="1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wrapText="1"/>
    </xf>
    <xf numFmtId="2" fontId="4" fillId="0" borderId="18" xfId="0" applyNumberFormat="1" applyFont="1" applyBorder="1" applyAlignment="1">
      <alignment horizontal="center" vertical="top" wrapText="1"/>
    </xf>
    <xf numFmtId="2" fontId="4" fillId="0" borderId="17" xfId="0" applyNumberFormat="1" applyFont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top" wrapText="1"/>
    </xf>
    <xf numFmtId="2" fontId="9" fillId="0" borderId="0" xfId="0" applyNumberFormat="1" applyFont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top" wrapText="1"/>
    </xf>
    <xf numFmtId="2" fontId="11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justify" vertical="top" wrapText="1"/>
    </xf>
    <xf numFmtId="1" fontId="4" fillId="0" borderId="23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 wrapText="1"/>
    </xf>
    <xf numFmtId="1" fontId="12" fillId="0" borderId="24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/>
    </xf>
    <xf numFmtId="1" fontId="4" fillId="0" borderId="26" xfId="0" applyNumberFormat="1" applyFont="1" applyBorder="1" applyAlignment="1">
      <alignment horizont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4" fillId="0" borderId="5" xfId="0" applyNumberFormat="1" applyFont="1" applyFill="1" applyBorder="1" applyAlignment="1">
      <alignment horizontal="center" vertical="center" wrapText="1"/>
    </xf>
    <xf numFmtId="2" fontId="12" fillId="0" borderId="18" xfId="0" applyNumberFormat="1" applyFont="1" applyFill="1" applyBorder="1" applyAlignment="1">
      <alignment horizontal="center" wrapText="1"/>
    </xf>
    <xf numFmtId="2" fontId="12" fillId="0" borderId="17" xfId="0" applyNumberFormat="1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9" fillId="0" borderId="4" xfId="0" applyNumberFormat="1" applyFont="1" applyBorder="1" applyAlignment="1">
      <alignment horizontal="center" wrapText="1"/>
    </xf>
    <xf numFmtId="1" fontId="10" fillId="0" borderId="7" xfId="0" applyNumberFormat="1" applyFont="1" applyBorder="1" applyAlignment="1">
      <alignment horizontal="center" wrapText="1"/>
    </xf>
    <xf numFmtId="1" fontId="9" fillId="0" borderId="13" xfId="0" applyNumberFormat="1" applyFont="1" applyBorder="1" applyAlignment="1">
      <alignment horizontal="center" wrapText="1"/>
    </xf>
    <xf numFmtId="1" fontId="9" fillId="0" borderId="10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  <xf numFmtId="1" fontId="9" fillId="0" borderId="7" xfId="0" applyNumberFormat="1" applyFont="1" applyFill="1" applyBorder="1" applyAlignment="1">
      <alignment horizontal="center" vertical="top" wrapText="1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top" wrapText="1"/>
    </xf>
    <xf numFmtId="2" fontId="12" fillId="0" borderId="25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0" fontId="9" fillId="0" borderId="32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0" xfId="0" applyFont="1" applyBorder="1"/>
    <xf numFmtId="0" fontId="9" fillId="0" borderId="2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5" fillId="0" borderId="0" xfId="0" applyFont="1"/>
    <xf numFmtId="2" fontId="12" fillId="0" borderId="3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justify" vertical="top" wrapText="1"/>
    </xf>
    <xf numFmtId="0" fontId="9" fillId="0" borderId="9" xfId="0" applyFont="1" applyBorder="1"/>
    <xf numFmtId="0" fontId="9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justify" vertical="top" wrapText="1"/>
    </xf>
    <xf numFmtId="2" fontId="9" fillId="0" borderId="11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 vertical="center" wrapText="1"/>
    </xf>
    <xf numFmtId="2" fontId="9" fillId="0" borderId="34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0" fontId="9" fillId="0" borderId="13" xfId="0" applyFont="1" applyBorder="1"/>
    <xf numFmtId="49" fontId="9" fillId="0" borderId="3" xfId="0" applyNumberFormat="1" applyFont="1" applyBorder="1" applyAlignment="1">
      <alignment horizontal="center"/>
    </xf>
    <xf numFmtId="2" fontId="9" fillId="0" borderId="35" xfId="0" applyNumberFormat="1" applyFont="1" applyBorder="1" applyAlignment="1">
      <alignment horizontal="center"/>
    </xf>
    <xf numFmtId="2" fontId="9" fillId="0" borderId="36" xfId="0" applyNumberFormat="1" applyFont="1" applyBorder="1" applyAlignment="1">
      <alignment horizontal="center"/>
    </xf>
    <xf numFmtId="2" fontId="9" fillId="0" borderId="3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2" borderId="13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justify" vertical="top" wrapText="1"/>
    </xf>
    <xf numFmtId="0" fontId="11" fillId="0" borderId="13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9"/>
  <sheetViews>
    <sheetView topLeftCell="A246" zoomScale="90" zoomScaleNormal="90" workbookViewId="0">
      <selection activeCell="S269" sqref="S269"/>
    </sheetView>
  </sheetViews>
  <sheetFormatPr defaultRowHeight="15" x14ac:dyDescent="0.25"/>
  <cols>
    <col min="1" max="1" width="9.85546875" customWidth="1"/>
    <col min="2" max="2" width="46" customWidth="1"/>
    <col min="3" max="3" width="9.5703125" customWidth="1"/>
    <col min="4" max="4" width="10" customWidth="1"/>
    <col min="5" max="5" width="9.85546875" customWidth="1"/>
    <col min="6" max="6" width="9.7109375" customWidth="1"/>
    <col min="7" max="7" width="10" customWidth="1"/>
    <col min="8" max="8" width="8.5703125" customWidth="1"/>
    <col min="9" max="9" width="7.7109375" customWidth="1"/>
    <col min="10" max="11" width="8.5703125" customWidth="1"/>
    <col min="12" max="12" width="9.5703125" customWidth="1"/>
    <col min="13" max="13" width="8.140625" customWidth="1"/>
    <col min="14" max="14" width="9" customWidth="1"/>
    <col min="15" max="15" width="9.5703125" customWidth="1"/>
    <col min="16" max="16" width="9.85546875" customWidth="1"/>
    <col min="17" max="17" width="8.85546875" customWidth="1"/>
    <col min="18" max="18" width="8.7109375" customWidth="1"/>
    <col min="19" max="19" width="7.7109375" customWidth="1"/>
  </cols>
  <sheetData>
    <row r="1" spans="1:19" ht="15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5.75" customHeight="1" thickBot="1" x14ac:dyDescent="0.3">
      <c r="A2" s="8"/>
      <c r="B2" s="9" t="s">
        <v>29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0"/>
    </row>
    <row r="3" spans="1:19" ht="15.75" customHeight="1" thickBot="1" x14ac:dyDescent="0.3">
      <c r="A3" s="309" t="s">
        <v>30</v>
      </c>
      <c r="B3" s="309" t="s">
        <v>31</v>
      </c>
      <c r="C3" s="309" t="s">
        <v>32</v>
      </c>
      <c r="D3" s="311" t="s">
        <v>33</v>
      </c>
      <c r="E3" s="312"/>
      <c r="F3" s="313"/>
      <c r="G3" s="309" t="s">
        <v>34</v>
      </c>
      <c r="H3" s="311" t="s">
        <v>0</v>
      </c>
      <c r="I3" s="312"/>
      <c r="J3" s="312"/>
      <c r="K3" s="312"/>
      <c r="L3" s="313"/>
      <c r="M3" s="311" t="s">
        <v>28</v>
      </c>
      <c r="N3" s="312"/>
      <c r="O3" s="312"/>
      <c r="P3" s="312"/>
      <c r="Q3" s="312"/>
      <c r="R3" s="313"/>
      <c r="S3" s="316" t="s">
        <v>35</v>
      </c>
    </row>
    <row r="4" spans="1:19" ht="15.75" customHeight="1" thickBot="1" x14ac:dyDescent="0.3">
      <c r="A4" s="310"/>
      <c r="B4" s="310"/>
      <c r="C4" s="310"/>
      <c r="D4" s="11" t="s">
        <v>36</v>
      </c>
      <c r="E4" s="11" t="s">
        <v>37</v>
      </c>
      <c r="F4" s="11" t="s">
        <v>38</v>
      </c>
      <c r="G4" s="310"/>
      <c r="H4" s="6" t="s">
        <v>1</v>
      </c>
      <c r="I4" s="6" t="s">
        <v>24</v>
      </c>
      <c r="J4" s="6" t="s">
        <v>25</v>
      </c>
      <c r="K4" s="6" t="s">
        <v>3</v>
      </c>
      <c r="L4" s="6" t="s">
        <v>2</v>
      </c>
      <c r="M4" s="6" t="s">
        <v>12</v>
      </c>
      <c r="N4" s="6" t="s">
        <v>4</v>
      </c>
      <c r="O4" s="6" t="s">
        <v>5</v>
      </c>
      <c r="P4" s="6" t="s">
        <v>26</v>
      </c>
      <c r="Q4" s="6" t="s">
        <v>6</v>
      </c>
      <c r="R4" s="6" t="s">
        <v>27</v>
      </c>
      <c r="S4" s="317"/>
    </row>
    <row r="5" spans="1:19" x14ac:dyDescent="0.25">
      <c r="A5" s="12"/>
      <c r="B5" s="13" t="s">
        <v>39</v>
      </c>
      <c r="C5" s="307"/>
      <c r="D5" s="307"/>
      <c r="E5" s="307"/>
      <c r="F5" s="307"/>
      <c r="G5" s="307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314"/>
    </row>
    <row r="6" spans="1:19" ht="15.75" customHeight="1" thickBot="1" x14ac:dyDescent="0.3">
      <c r="A6" s="15"/>
      <c r="B6" s="16" t="s">
        <v>40</v>
      </c>
      <c r="C6" s="308"/>
      <c r="D6" s="308"/>
      <c r="E6" s="308"/>
      <c r="F6" s="308"/>
      <c r="G6" s="30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315"/>
    </row>
    <row r="7" spans="1:19" ht="16.5" thickBot="1" x14ac:dyDescent="0.3">
      <c r="A7" s="18"/>
      <c r="B7" s="104" t="s">
        <v>105</v>
      </c>
      <c r="C7" s="105">
        <v>160</v>
      </c>
      <c r="D7" s="91">
        <v>8.15</v>
      </c>
      <c r="E7" s="91">
        <v>4.13</v>
      </c>
      <c r="F7" s="91">
        <v>33.409999999999997</v>
      </c>
      <c r="G7" s="91">
        <v>203.5</v>
      </c>
      <c r="H7" s="82">
        <v>0.05</v>
      </c>
      <c r="I7" s="81">
        <v>2.7E-2</v>
      </c>
      <c r="J7" s="81">
        <v>0.106</v>
      </c>
      <c r="K7" s="81">
        <v>11.4</v>
      </c>
      <c r="L7" s="81">
        <v>7.4999999999999997E-3</v>
      </c>
      <c r="M7" s="81">
        <v>62.9</v>
      </c>
      <c r="N7" s="81">
        <v>63.92</v>
      </c>
      <c r="O7" s="81">
        <v>8.35</v>
      </c>
      <c r="P7" s="81">
        <v>49.35</v>
      </c>
      <c r="Q7" s="81">
        <v>0.68</v>
      </c>
      <c r="R7" s="81">
        <v>0.61</v>
      </c>
      <c r="S7" s="146">
        <v>24</v>
      </c>
    </row>
    <row r="8" spans="1:19" ht="16.5" thickBot="1" x14ac:dyDescent="0.3">
      <c r="A8" s="22"/>
      <c r="B8" s="67" t="s">
        <v>7</v>
      </c>
      <c r="C8" s="92">
        <v>200</v>
      </c>
      <c r="D8" s="147">
        <v>3.7</v>
      </c>
      <c r="E8" s="147">
        <v>3.94</v>
      </c>
      <c r="F8" s="147">
        <v>26.24</v>
      </c>
      <c r="G8" s="147">
        <v>155</v>
      </c>
      <c r="H8" s="75">
        <v>0</v>
      </c>
      <c r="I8" s="76">
        <v>0.2</v>
      </c>
      <c r="J8" s="76">
        <v>0</v>
      </c>
      <c r="K8" s="77">
        <v>17.5</v>
      </c>
      <c r="L8" s="76">
        <v>0.7</v>
      </c>
      <c r="M8" s="77">
        <v>143</v>
      </c>
      <c r="N8" s="76">
        <v>131</v>
      </c>
      <c r="O8" s="77">
        <v>34.200000000000003</v>
      </c>
      <c r="P8" s="76">
        <v>214</v>
      </c>
      <c r="Q8" s="76">
        <v>1.1000000000000001</v>
      </c>
      <c r="R8" s="78">
        <v>11.6</v>
      </c>
      <c r="S8" s="148" t="s">
        <v>137</v>
      </c>
    </row>
    <row r="9" spans="1:19" ht="16.5" customHeight="1" thickBot="1" x14ac:dyDescent="0.3">
      <c r="A9" s="305" t="s">
        <v>41</v>
      </c>
      <c r="B9" s="176" t="s">
        <v>14</v>
      </c>
      <c r="C9" s="177" t="s">
        <v>15</v>
      </c>
      <c r="D9" s="178">
        <v>2.88</v>
      </c>
      <c r="E9" s="178">
        <v>7.6781818181818187</v>
      </c>
      <c r="F9" s="178">
        <v>13.388181818181817</v>
      </c>
      <c r="G9" s="178">
        <v>137.5</v>
      </c>
      <c r="H9" s="179">
        <v>6.5000000000000002E-2</v>
      </c>
      <c r="I9" s="180">
        <v>3.2000000000000001E-2</v>
      </c>
      <c r="J9" s="180">
        <v>0.13</v>
      </c>
      <c r="K9" s="180">
        <v>45</v>
      </c>
      <c r="L9" s="180" t="s">
        <v>56</v>
      </c>
      <c r="M9" s="180">
        <v>11.2</v>
      </c>
      <c r="N9" s="180">
        <v>37</v>
      </c>
      <c r="O9" s="180">
        <v>13.2</v>
      </c>
      <c r="P9" s="180">
        <v>55.4</v>
      </c>
      <c r="Q9" s="180">
        <v>0.82</v>
      </c>
      <c r="R9" s="180">
        <v>15.44</v>
      </c>
      <c r="S9" s="181">
        <v>1</v>
      </c>
    </row>
    <row r="10" spans="1:19" ht="16.5" thickBot="1" x14ac:dyDescent="0.3">
      <c r="A10" s="305"/>
      <c r="B10" s="67" t="s">
        <v>150</v>
      </c>
      <c r="C10" s="119">
        <v>100</v>
      </c>
      <c r="D10" s="87">
        <v>0.4</v>
      </c>
      <c r="E10" s="87">
        <v>0.4</v>
      </c>
      <c r="F10" s="87">
        <v>9.8000000000000007</v>
      </c>
      <c r="G10" s="87">
        <v>47</v>
      </c>
      <c r="H10" s="111">
        <v>2.1999999999999999E-2</v>
      </c>
      <c r="I10" s="111">
        <v>1.6E-2</v>
      </c>
      <c r="J10" s="111"/>
      <c r="K10" s="111">
        <v>3</v>
      </c>
      <c r="L10" s="111">
        <v>4</v>
      </c>
      <c r="M10" s="111">
        <v>14.08</v>
      </c>
      <c r="N10" s="111">
        <v>9.57</v>
      </c>
      <c r="O10" s="111">
        <v>7.83</v>
      </c>
      <c r="P10" s="111">
        <v>230.74</v>
      </c>
      <c r="Q10" s="111">
        <v>1.91</v>
      </c>
      <c r="R10" s="111">
        <v>1.76</v>
      </c>
      <c r="S10" s="149">
        <v>67</v>
      </c>
    </row>
    <row r="11" spans="1:19" ht="16.5" thickBot="1" x14ac:dyDescent="0.3">
      <c r="A11" s="318" t="s">
        <v>143</v>
      </c>
      <c r="B11" s="319"/>
      <c r="C11" s="25">
        <v>505</v>
      </c>
      <c r="D11" s="139">
        <f t="shared" ref="D11:R11" si="0">SUM(D7:D10)</f>
        <v>15.13</v>
      </c>
      <c r="E11" s="139">
        <f t="shared" si="0"/>
        <v>16.148181818181818</v>
      </c>
      <c r="F11" s="139">
        <f t="shared" si="0"/>
        <v>82.838181818181809</v>
      </c>
      <c r="G11" s="139">
        <f t="shared" si="0"/>
        <v>543</v>
      </c>
      <c r="H11" s="139">
        <f t="shared" si="0"/>
        <v>0.13700000000000001</v>
      </c>
      <c r="I11" s="139">
        <f t="shared" si="0"/>
        <v>0.27500000000000002</v>
      </c>
      <c r="J11" s="139">
        <f t="shared" si="0"/>
        <v>0.23599999999999999</v>
      </c>
      <c r="K11" s="139">
        <f t="shared" si="0"/>
        <v>76.900000000000006</v>
      </c>
      <c r="L11" s="139">
        <f t="shared" si="0"/>
        <v>4.7074999999999996</v>
      </c>
      <c r="M11" s="139">
        <f t="shared" si="0"/>
        <v>231.18</v>
      </c>
      <c r="N11" s="139">
        <f t="shared" si="0"/>
        <v>241.49</v>
      </c>
      <c r="O11" s="139">
        <f t="shared" si="0"/>
        <v>63.58</v>
      </c>
      <c r="P11" s="139">
        <f t="shared" si="0"/>
        <v>549.49</v>
      </c>
      <c r="Q11" s="139">
        <f t="shared" si="0"/>
        <v>4.51</v>
      </c>
      <c r="R11" s="139">
        <f t="shared" si="0"/>
        <v>29.41</v>
      </c>
      <c r="S11" s="140"/>
    </row>
    <row r="12" spans="1:19" ht="32.25" thickBot="1" x14ac:dyDescent="0.3">
      <c r="A12" s="26"/>
      <c r="B12" s="67" t="s">
        <v>51</v>
      </c>
      <c r="C12" s="21">
        <v>100</v>
      </c>
      <c r="D12" s="33">
        <v>2.2999999999999998</v>
      </c>
      <c r="E12" s="150">
        <v>6.8</v>
      </c>
      <c r="F12" s="151">
        <v>4.3</v>
      </c>
      <c r="G12" s="152">
        <v>88.3</v>
      </c>
      <c r="H12" s="33">
        <v>0.04</v>
      </c>
      <c r="I12" s="33">
        <v>0.08</v>
      </c>
      <c r="J12" s="33"/>
      <c r="K12" s="33">
        <v>50.8</v>
      </c>
      <c r="L12" s="150">
        <v>28.8</v>
      </c>
      <c r="M12" s="152">
        <v>36</v>
      </c>
      <c r="N12" s="33">
        <v>44</v>
      </c>
      <c r="O12" s="150">
        <v>16</v>
      </c>
      <c r="P12" s="151">
        <v>242</v>
      </c>
      <c r="Q12" s="151">
        <v>0.8</v>
      </c>
      <c r="R12" s="151">
        <v>17.3</v>
      </c>
      <c r="S12" s="153">
        <v>5</v>
      </c>
    </row>
    <row r="13" spans="1:19" ht="32.25" thickBot="1" x14ac:dyDescent="0.3">
      <c r="A13" s="26"/>
      <c r="B13" s="67" t="s">
        <v>58</v>
      </c>
      <c r="C13" s="98">
        <v>200</v>
      </c>
      <c r="D13" s="137">
        <v>2.95</v>
      </c>
      <c r="E13" s="137">
        <v>5.6</v>
      </c>
      <c r="F13" s="137">
        <v>19.38</v>
      </c>
      <c r="G13" s="137">
        <v>127</v>
      </c>
      <c r="H13" s="79">
        <v>6.4000000000000001E-2</v>
      </c>
      <c r="I13" s="80">
        <v>0.05</v>
      </c>
      <c r="J13" s="80" t="s">
        <v>57</v>
      </c>
      <c r="K13" s="80">
        <v>107</v>
      </c>
      <c r="L13" s="80">
        <v>5.54</v>
      </c>
      <c r="M13" s="80">
        <v>26</v>
      </c>
      <c r="N13" s="80">
        <v>51.4</v>
      </c>
      <c r="O13" s="80">
        <v>19.600000000000001</v>
      </c>
      <c r="P13" s="80">
        <v>334.4</v>
      </c>
      <c r="Q13" s="80">
        <v>0.71</v>
      </c>
      <c r="R13" s="80">
        <v>16.600000000000001</v>
      </c>
      <c r="S13" s="146">
        <v>13</v>
      </c>
    </row>
    <row r="14" spans="1:19" ht="16.5" thickBot="1" x14ac:dyDescent="0.3">
      <c r="A14" s="27" t="s">
        <v>44</v>
      </c>
      <c r="B14" s="67" t="s">
        <v>52</v>
      </c>
      <c r="C14" s="69">
        <v>250</v>
      </c>
      <c r="D14" s="70">
        <v>15.7</v>
      </c>
      <c r="E14" s="70">
        <v>17.78</v>
      </c>
      <c r="F14" s="70">
        <v>30.8</v>
      </c>
      <c r="G14" s="70">
        <v>368</v>
      </c>
      <c r="H14" s="69">
        <v>0.13</v>
      </c>
      <c r="I14" s="70">
        <v>0.11</v>
      </c>
      <c r="J14" s="70">
        <v>0.105</v>
      </c>
      <c r="K14" s="70">
        <v>229</v>
      </c>
      <c r="L14" s="70">
        <v>1.37</v>
      </c>
      <c r="M14" s="70">
        <v>41.25</v>
      </c>
      <c r="N14" s="70">
        <v>325</v>
      </c>
      <c r="O14" s="70">
        <v>172.5</v>
      </c>
      <c r="P14" s="70">
        <v>485</v>
      </c>
      <c r="Q14" s="70">
        <v>2.75</v>
      </c>
      <c r="R14" s="70">
        <v>5.37</v>
      </c>
      <c r="S14" s="146">
        <v>41</v>
      </c>
    </row>
    <row r="15" spans="1:19" ht="16.5" thickBot="1" x14ac:dyDescent="0.3">
      <c r="A15" s="306"/>
      <c r="B15" s="67" t="s">
        <v>9</v>
      </c>
      <c r="C15" s="92">
        <v>200</v>
      </c>
      <c r="D15" s="69">
        <v>0.1</v>
      </c>
      <c r="E15" s="70" t="s">
        <v>55</v>
      </c>
      <c r="F15" s="70">
        <v>9</v>
      </c>
      <c r="G15" s="70">
        <v>36</v>
      </c>
      <c r="H15" s="69" t="s">
        <v>56</v>
      </c>
      <c r="I15" s="70">
        <v>0.01</v>
      </c>
      <c r="J15" s="70" t="s">
        <v>56</v>
      </c>
      <c r="K15" s="70">
        <v>0.3</v>
      </c>
      <c r="L15" s="70">
        <v>0.04</v>
      </c>
      <c r="M15" s="70">
        <v>4.5</v>
      </c>
      <c r="N15" s="70">
        <v>7.2</v>
      </c>
      <c r="O15" s="70">
        <v>3.8</v>
      </c>
      <c r="P15" s="70">
        <v>20.8</v>
      </c>
      <c r="Q15" s="70">
        <v>0.7</v>
      </c>
      <c r="R15" s="70" t="s">
        <v>55</v>
      </c>
      <c r="S15" s="146">
        <v>53</v>
      </c>
    </row>
    <row r="16" spans="1:19" ht="18" customHeight="1" thickBot="1" x14ac:dyDescent="0.3">
      <c r="A16" s="306"/>
      <c r="B16" s="56" t="s">
        <v>104</v>
      </c>
      <c r="C16" s="120">
        <v>30</v>
      </c>
      <c r="D16" s="21">
        <v>2.4</v>
      </c>
      <c r="E16" s="119">
        <v>0.3</v>
      </c>
      <c r="F16" s="21">
        <v>13.8</v>
      </c>
      <c r="G16" s="119">
        <v>67.5</v>
      </c>
      <c r="H16" s="21">
        <v>3.3000000000000002E-2</v>
      </c>
      <c r="I16" s="120">
        <v>8.9999999999999993E-3</v>
      </c>
      <c r="J16" s="120"/>
      <c r="K16" s="120"/>
      <c r="L16" s="120"/>
      <c r="M16" s="120">
        <v>6</v>
      </c>
      <c r="N16" s="120">
        <v>19.5</v>
      </c>
      <c r="O16" s="120">
        <v>4.2</v>
      </c>
      <c r="P16" s="119">
        <v>27.9</v>
      </c>
      <c r="Q16" s="21">
        <v>0.33</v>
      </c>
      <c r="R16" s="120">
        <v>11.58</v>
      </c>
      <c r="S16" s="154">
        <v>79</v>
      </c>
    </row>
    <row r="17" spans="1:19" ht="16.5" thickBot="1" x14ac:dyDescent="0.3">
      <c r="A17" s="306"/>
      <c r="B17" s="67" t="s">
        <v>11</v>
      </c>
      <c r="C17" s="92">
        <v>48</v>
      </c>
      <c r="D17" s="147">
        <v>3.1920000000000002</v>
      </c>
      <c r="E17" s="147">
        <v>0.57599999999999996</v>
      </c>
      <c r="F17" s="147">
        <v>25.44</v>
      </c>
      <c r="G17" s="147">
        <v>119.52</v>
      </c>
      <c r="H17" s="147">
        <v>8.1600000000000006E-2</v>
      </c>
      <c r="I17" s="147">
        <v>3.8399999999999997E-2</v>
      </c>
      <c r="J17" s="147">
        <v>0</v>
      </c>
      <c r="K17" s="147">
        <v>0</v>
      </c>
      <c r="L17" s="147">
        <v>0</v>
      </c>
      <c r="M17" s="147">
        <v>13.92</v>
      </c>
      <c r="N17" s="147">
        <v>72</v>
      </c>
      <c r="O17" s="147">
        <v>22.56</v>
      </c>
      <c r="P17" s="155">
        <v>112</v>
      </c>
      <c r="Q17" s="156">
        <v>1.8720000000000001</v>
      </c>
      <c r="R17" s="120">
        <v>24.48</v>
      </c>
      <c r="S17" s="157">
        <v>80</v>
      </c>
    </row>
    <row r="18" spans="1:19" ht="16.5" thickBot="1" x14ac:dyDescent="0.3">
      <c r="A18" s="28"/>
      <c r="B18" s="145" t="s">
        <v>45</v>
      </c>
      <c r="C18" s="143">
        <f>SUM(SUM(C12:C17))</f>
        <v>828</v>
      </c>
      <c r="D18" s="140">
        <f>SUM(SUM(D12:D17))</f>
        <v>26.641999999999999</v>
      </c>
      <c r="E18" s="140">
        <f t="shared" ref="E18:R18" si="1">SUM(SUM(E12:E17))</f>
        <v>31.056000000000001</v>
      </c>
      <c r="F18" s="140">
        <f t="shared" si="1"/>
        <v>102.72</v>
      </c>
      <c r="G18" s="140">
        <f t="shared" si="1"/>
        <v>806.31999999999994</v>
      </c>
      <c r="H18" s="140">
        <f t="shared" si="1"/>
        <v>0.34860000000000002</v>
      </c>
      <c r="I18" s="140">
        <f t="shared" si="1"/>
        <v>0.2974</v>
      </c>
      <c r="J18" s="140">
        <f t="shared" si="1"/>
        <v>0.105</v>
      </c>
      <c r="K18" s="140">
        <f t="shared" si="1"/>
        <v>387.1</v>
      </c>
      <c r="L18" s="140">
        <f t="shared" si="1"/>
        <v>35.75</v>
      </c>
      <c r="M18" s="140">
        <f t="shared" si="1"/>
        <v>127.67</v>
      </c>
      <c r="N18" s="140">
        <f t="shared" si="1"/>
        <v>519.09999999999991</v>
      </c>
      <c r="O18" s="140">
        <f t="shared" si="1"/>
        <v>238.66</v>
      </c>
      <c r="P18" s="140">
        <f t="shared" si="1"/>
        <v>1222.1000000000001</v>
      </c>
      <c r="Q18" s="140">
        <f t="shared" si="1"/>
        <v>7.1619999999999999</v>
      </c>
      <c r="R18" s="140">
        <f t="shared" si="1"/>
        <v>75.33</v>
      </c>
      <c r="S18" s="158"/>
    </row>
    <row r="19" spans="1:19" ht="16.5" thickBot="1" x14ac:dyDescent="0.3">
      <c r="A19" s="30" t="s">
        <v>46</v>
      </c>
      <c r="B19" s="8" t="s">
        <v>53</v>
      </c>
      <c r="C19" s="118">
        <v>50</v>
      </c>
      <c r="D19" s="88">
        <v>4</v>
      </c>
      <c r="E19" s="87">
        <v>1.8</v>
      </c>
      <c r="F19" s="86">
        <v>23</v>
      </c>
      <c r="G19" s="86">
        <v>124</v>
      </c>
      <c r="H19" s="75">
        <v>4.1000000000000002E-2</v>
      </c>
      <c r="I19" s="76">
        <v>0.02</v>
      </c>
      <c r="J19" s="77">
        <v>5.8000000000000003E-2</v>
      </c>
      <c r="K19" s="76">
        <v>3.58</v>
      </c>
      <c r="L19" s="77"/>
      <c r="M19" s="76">
        <v>7.46</v>
      </c>
      <c r="N19" s="77">
        <v>38.39</v>
      </c>
      <c r="O19" s="76">
        <v>9.09</v>
      </c>
      <c r="P19" s="77">
        <v>43.192</v>
      </c>
      <c r="Q19" s="76">
        <v>0.45700000000000002</v>
      </c>
      <c r="R19" s="78">
        <v>0.9</v>
      </c>
      <c r="S19" s="146">
        <v>68</v>
      </c>
    </row>
    <row r="20" spans="1:19" ht="15.75" x14ac:dyDescent="0.25">
      <c r="A20" s="27"/>
      <c r="B20" s="102" t="s">
        <v>54</v>
      </c>
      <c r="C20" s="150"/>
      <c r="D20" s="159"/>
      <c r="E20" s="156"/>
      <c r="F20" s="160"/>
      <c r="G20" s="156"/>
      <c r="H20" s="160"/>
      <c r="I20" s="160"/>
      <c r="J20" s="160"/>
      <c r="K20" s="160"/>
      <c r="L20" s="156"/>
      <c r="M20" s="155"/>
      <c r="N20" s="160"/>
      <c r="O20" s="156"/>
      <c r="P20" s="159"/>
      <c r="Q20" s="159"/>
      <c r="R20" s="155"/>
      <c r="S20" s="161"/>
    </row>
    <row r="21" spans="1:19" ht="16.5" thickBot="1" x14ac:dyDescent="0.3">
      <c r="A21" s="27"/>
      <c r="B21" s="114" t="s">
        <v>47</v>
      </c>
      <c r="C21" s="162">
        <v>200</v>
      </c>
      <c r="D21" s="115">
        <v>5.8</v>
      </c>
      <c r="E21" s="116">
        <v>6.4</v>
      </c>
      <c r="F21" s="117">
        <v>8</v>
      </c>
      <c r="G21" s="116">
        <v>118</v>
      </c>
      <c r="H21" s="117">
        <v>0.06</v>
      </c>
      <c r="I21" s="117">
        <v>0.34</v>
      </c>
      <c r="J21" s="117"/>
      <c r="K21" s="117">
        <v>44</v>
      </c>
      <c r="L21" s="116">
        <v>1.4</v>
      </c>
      <c r="M21" s="163">
        <v>240</v>
      </c>
      <c r="N21" s="164">
        <v>190</v>
      </c>
      <c r="O21" s="165">
        <v>28</v>
      </c>
      <c r="P21" s="166">
        <v>292</v>
      </c>
      <c r="Q21" s="166">
        <v>0.2</v>
      </c>
      <c r="R21" s="163">
        <v>18</v>
      </c>
      <c r="S21" s="149">
        <v>65</v>
      </c>
    </row>
    <row r="22" spans="1:19" ht="15.75" customHeight="1" thickBot="1" x14ac:dyDescent="0.3">
      <c r="A22" s="30"/>
      <c r="B22" s="104" t="s">
        <v>149</v>
      </c>
      <c r="C22" s="118">
        <v>100</v>
      </c>
      <c r="D22" s="21">
        <v>0.9</v>
      </c>
      <c r="E22" s="87">
        <v>0.2</v>
      </c>
      <c r="F22" s="87">
        <v>8.1</v>
      </c>
      <c r="G22" s="87">
        <v>43</v>
      </c>
      <c r="H22" s="118">
        <v>0.04</v>
      </c>
      <c r="I22" s="21">
        <v>0.03</v>
      </c>
      <c r="J22" s="119"/>
      <c r="K22" s="21">
        <v>4.8</v>
      </c>
      <c r="L22" s="119">
        <v>60</v>
      </c>
      <c r="M22" s="21">
        <v>34</v>
      </c>
      <c r="N22" s="119">
        <v>23</v>
      </c>
      <c r="O22" s="21">
        <v>13</v>
      </c>
      <c r="P22" s="120">
        <v>197</v>
      </c>
      <c r="Q22" s="21">
        <v>0.3</v>
      </c>
      <c r="R22" s="120">
        <v>1.76</v>
      </c>
      <c r="S22" s="146">
        <v>67</v>
      </c>
    </row>
    <row r="23" spans="1:19" ht="16.5" thickBot="1" x14ac:dyDescent="0.3">
      <c r="A23" s="31"/>
      <c r="B23" s="32" t="s">
        <v>48</v>
      </c>
      <c r="C23" s="167">
        <f>SUM(C19:C22)</f>
        <v>350</v>
      </c>
      <c r="D23" s="168">
        <f>SUM(D19:D22)</f>
        <v>10.700000000000001</v>
      </c>
      <c r="E23" s="168">
        <f t="shared" ref="E23:G23" si="2">SUM(E19:E22)</f>
        <v>8.4</v>
      </c>
      <c r="F23" s="168">
        <f t="shared" si="2"/>
        <v>39.1</v>
      </c>
      <c r="G23" s="168">
        <f t="shared" si="2"/>
        <v>285</v>
      </c>
      <c r="H23" s="168">
        <f>SUM(H19:H22)</f>
        <v>0.14100000000000001</v>
      </c>
      <c r="I23" s="169">
        <f t="shared" ref="I23:R23" si="3">SUM(I19:I22)</f>
        <v>0.39</v>
      </c>
      <c r="J23" s="169">
        <f t="shared" si="3"/>
        <v>5.8000000000000003E-2</v>
      </c>
      <c r="K23" s="169">
        <f t="shared" si="3"/>
        <v>52.379999999999995</v>
      </c>
      <c r="L23" s="169">
        <f t="shared" si="3"/>
        <v>61.4</v>
      </c>
      <c r="M23" s="169">
        <f t="shared" si="3"/>
        <v>281.46000000000004</v>
      </c>
      <c r="N23" s="169">
        <f t="shared" si="3"/>
        <v>251.39</v>
      </c>
      <c r="O23" s="169">
        <f t="shared" si="3"/>
        <v>50.09</v>
      </c>
      <c r="P23" s="169">
        <f t="shared" si="3"/>
        <v>532.19200000000001</v>
      </c>
      <c r="Q23" s="140">
        <f t="shared" si="3"/>
        <v>0.95700000000000007</v>
      </c>
      <c r="R23" s="140">
        <f t="shared" si="3"/>
        <v>20.66</v>
      </c>
      <c r="S23" s="170"/>
    </row>
    <row r="24" spans="1:19" ht="16.5" thickBot="1" x14ac:dyDescent="0.3">
      <c r="A24" s="33"/>
      <c r="B24" s="34" t="s">
        <v>49</v>
      </c>
      <c r="C24" s="171">
        <f>C11+C18+C23</f>
        <v>1683</v>
      </c>
      <c r="D24" s="40">
        <f>SUM(D11,D18,D23,)</f>
        <v>52.472000000000001</v>
      </c>
      <c r="E24" s="40">
        <f>SUM(E11,E18,E23,)</f>
        <v>55.604181818181821</v>
      </c>
      <c r="F24" s="40">
        <f>SUM(F11,F18,F23,)</f>
        <v>224.65818181818182</v>
      </c>
      <c r="G24" s="40">
        <f>SUM(G11,G18,G23,)</f>
        <v>1634.32</v>
      </c>
      <c r="H24" s="40">
        <f>SUM(H11,H18,H23,)</f>
        <v>0.62660000000000005</v>
      </c>
      <c r="I24" s="40">
        <f t="shared" ref="I24:Q24" si="4">SUM(I11,I18,I23,)</f>
        <v>0.96240000000000003</v>
      </c>
      <c r="J24" s="40">
        <f t="shared" si="4"/>
        <v>0.39899999999999997</v>
      </c>
      <c r="K24" s="40">
        <f t="shared" si="4"/>
        <v>516.38</v>
      </c>
      <c r="L24" s="40">
        <f t="shared" si="4"/>
        <v>101.85749999999999</v>
      </c>
      <c r="M24" s="40">
        <f t="shared" si="4"/>
        <v>640.31000000000006</v>
      </c>
      <c r="N24" s="40">
        <f t="shared" si="4"/>
        <v>1011.9799999999999</v>
      </c>
      <c r="O24" s="40">
        <f t="shared" si="4"/>
        <v>352.33000000000004</v>
      </c>
      <c r="P24" s="40">
        <f t="shared" si="4"/>
        <v>2303.7820000000002</v>
      </c>
      <c r="Q24" s="40">
        <f t="shared" si="4"/>
        <v>12.629000000000001</v>
      </c>
      <c r="R24" s="40">
        <f>SUM(R11,R18,R23,)/1000</f>
        <v>0.12539999999999998</v>
      </c>
      <c r="S24" s="172"/>
    </row>
    <row r="25" spans="1:19" ht="32.25" thickBot="1" x14ac:dyDescent="0.3">
      <c r="A25" s="28"/>
      <c r="B25" s="24" t="s">
        <v>50</v>
      </c>
      <c r="C25" s="173"/>
      <c r="D25" s="41">
        <f>D24*100/77</f>
        <v>68.145454545454541</v>
      </c>
      <c r="E25" s="174">
        <f>E24*100/79</f>
        <v>70.385040276179524</v>
      </c>
      <c r="F25" s="174">
        <f>F24*100/335</f>
        <v>67.062143826322924</v>
      </c>
      <c r="G25" s="42">
        <f>G24*100/2350</f>
        <v>69.545531914893616</v>
      </c>
      <c r="H25" s="40">
        <f>H24*100/1.2</f>
        <v>52.216666666666669</v>
      </c>
      <c r="I25" s="41">
        <f>I24*100/1.4</f>
        <v>68.742857142857147</v>
      </c>
      <c r="J25" s="41">
        <f>J24*100/10</f>
        <v>3.9899999999999998</v>
      </c>
      <c r="K25" s="41">
        <f>K24*100/700</f>
        <v>73.768571428571434</v>
      </c>
      <c r="L25" s="41">
        <f>L24*100/60</f>
        <v>169.76249999999996</v>
      </c>
      <c r="M25" s="41">
        <f>M24*100/1100</f>
        <v>58.210000000000008</v>
      </c>
      <c r="N25" s="41">
        <f>N24*100/1100</f>
        <v>91.998181818181806</v>
      </c>
      <c r="O25" s="41">
        <f>O24*100/250</f>
        <v>140.93200000000002</v>
      </c>
      <c r="P25" s="41">
        <f>P24*100/1100</f>
        <v>209.43472727272729</v>
      </c>
      <c r="Q25" s="42">
        <f>Q24*100/12</f>
        <v>105.24166666666667</v>
      </c>
      <c r="R25" s="41">
        <f>R24*100/0.1</f>
        <v>125.39999999999999</v>
      </c>
      <c r="S25" s="175"/>
    </row>
    <row r="26" spans="1:19" x14ac:dyDescent="0.25">
      <c r="A26" s="43"/>
      <c r="B26" s="44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5"/>
    </row>
    <row r="28" spans="1:19" ht="23.25" customHeight="1" thickBot="1" x14ac:dyDescent="0.3">
      <c r="A28" s="8"/>
      <c r="B28" s="9" t="s">
        <v>29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ht="15.75" thickBot="1" x14ac:dyDescent="0.3">
      <c r="A29" s="309" t="s">
        <v>30</v>
      </c>
      <c r="B29" s="309" t="s">
        <v>31</v>
      </c>
      <c r="C29" s="309" t="s">
        <v>32</v>
      </c>
      <c r="D29" s="311" t="s">
        <v>33</v>
      </c>
      <c r="E29" s="312"/>
      <c r="F29" s="313"/>
      <c r="G29" s="309" t="s">
        <v>34</v>
      </c>
      <c r="H29" s="311" t="s">
        <v>0</v>
      </c>
      <c r="I29" s="312"/>
      <c r="J29" s="312"/>
      <c r="K29" s="312"/>
      <c r="L29" s="313"/>
      <c r="M29" s="311" t="s">
        <v>28</v>
      </c>
      <c r="N29" s="312"/>
      <c r="O29" s="312"/>
      <c r="P29" s="312"/>
      <c r="Q29" s="312"/>
      <c r="R29" s="313"/>
      <c r="S29" s="309" t="s">
        <v>35</v>
      </c>
    </row>
    <row r="30" spans="1:19" ht="29.25" thickBot="1" x14ac:dyDescent="0.3">
      <c r="A30" s="310"/>
      <c r="B30" s="310"/>
      <c r="C30" s="310"/>
      <c r="D30" s="11" t="s">
        <v>36</v>
      </c>
      <c r="E30" s="11" t="s">
        <v>37</v>
      </c>
      <c r="F30" s="11" t="s">
        <v>38</v>
      </c>
      <c r="G30" s="310"/>
      <c r="H30" s="6" t="s">
        <v>1</v>
      </c>
      <c r="I30" s="6" t="s">
        <v>24</v>
      </c>
      <c r="J30" s="6" t="s">
        <v>25</v>
      </c>
      <c r="K30" s="6" t="s">
        <v>3</v>
      </c>
      <c r="L30" s="6" t="s">
        <v>2</v>
      </c>
      <c r="M30" s="6" t="s">
        <v>12</v>
      </c>
      <c r="N30" s="6" t="s">
        <v>4</v>
      </c>
      <c r="O30" s="6" t="s">
        <v>5</v>
      </c>
      <c r="P30" s="6" t="s">
        <v>26</v>
      </c>
      <c r="Q30" s="6" t="s">
        <v>6</v>
      </c>
      <c r="R30" s="6" t="s">
        <v>27</v>
      </c>
      <c r="S30" s="310"/>
    </row>
    <row r="31" spans="1:19" x14ac:dyDescent="0.25">
      <c r="A31" s="12"/>
      <c r="B31" s="13" t="s">
        <v>39</v>
      </c>
      <c r="C31" s="307"/>
      <c r="D31" s="307"/>
      <c r="E31" s="307"/>
      <c r="F31" s="307"/>
      <c r="G31" s="307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03"/>
    </row>
    <row r="32" spans="1:19" ht="15.75" thickBot="1" x14ac:dyDescent="0.3">
      <c r="A32" s="15"/>
      <c r="B32" s="16" t="s">
        <v>59</v>
      </c>
      <c r="C32" s="308"/>
      <c r="D32" s="308"/>
      <c r="E32" s="308"/>
      <c r="F32" s="308"/>
      <c r="G32" s="30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304"/>
    </row>
    <row r="33" spans="1:19" ht="30.75" thickBot="1" x14ac:dyDescent="0.3">
      <c r="A33" s="18"/>
      <c r="B33" s="50" t="s">
        <v>60</v>
      </c>
      <c r="C33" s="183">
        <v>150</v>
      </c>
      <c r="D33" s="122">
        <v>18.100000000000001</v>
      </c>
      <c r="E33" s="123">
        <v>14.3</v>
      </c>
      <c r="F33" s="123">
        <v>26.3</v>
      </c>
      <c r="G33" s="124">
        <v>306</v>
      </c>
      <c r="H33" s="75">
        <v>6.0999999999999999E-2</v>
      </c>
      <c r="I33" s="75">
        <v>0.249</v>
      </c>
      <c r="J33" s="76">
        <v>0.33300000000000002</v>
      </c>
      <c r="K33" s="77">
        <v>39.97</v>
      </c>
      <c r="L33" s="76">
        <v>0.16200000000000001</v>
      </c>
      <c r="M33" s="77">
        <v>214.9</v>
      </c>
      <c r="N33" s="76">
        <v>248.84</v>
      </c>
      <c r="O33" s="77">
        <v>32.33</v>
      </c>
      <c r="P33" s="76">
        <v>268.45999999999998</v>
      </c>
      <c r="Q33" s="78">
        <v>1</v>
      </c>
      <c r="R33" s="78">
        <v>10.029999999999999</v>
      </c>
      <c r="S33" s="146">
        <v>29</v>
      </c>
    </row>
    <row r="34" spans="1:19" ht="17.25" customHeight="1" thickBot="1" x14ac:dyDescent="0.3">
      <c r="A34" s="22"/>
      <c r="B34" s="56" t="s">
        <v>61</v>
      </c>
      <c r="C34" s="119">
        <v>200</v>
      </c>
      <c r="D34" s="118">
        <v>2.5</v>
      </c>
      <c r="E34" s="21">
        <v>2.2000000000000002</v>
      </c>
      <c r="F34" s="120">
        <v>10</v>
      </c>
      <c r="G34" s="120">
        <v>70</v>
      </c>
      <c r="H34" s="120">
        <v>0.01</v>
      </c>
      <c r="I34" s="120">
        <v>7.0000000000000007E-2</v>
      </c>
      <c r="J34" s="120"/>
      <c r="K34" s="120">
        <v>6.9</v>
      </c>
      <c r="L34" s="120">
        <v>0.3</v>
      </c>
      <c r="M34" s="120">
        <v>57.3</v>
      </c>
      <c r="N34" s="120">
        <v>46.3</v>
      </c>
      <c r="O34" s="120">
        <v>9.9</v>
      </c>
      <c r="P34" s="120">
        <v>81.3</v>
      </c>
      <c r="Q34" s="120">
        <v>0.8</v>
      </c>
      <c r="R34" s="120">
        <v>4.5</v>
      </c>
      <c r="S34" s="146">
        <v>54</v>
      </c>
    </row>
    <row r="35" spans="1:19" ht="16.5" thickBot="1" x14ac:dyDescent="0.3">
      <c r="A35" s="305" t="s">
        <v>41</v>
      </c>
      <c r="B35" s="47" t="s">
        <v>10</v>
      </c>
      <c r="C35" s="92">
        <v>55</v>
      </c>
      <c r="D35" s="147">
        <v>4.4000000000000004</v>
      </c>
      <c r="E35" s="147">
        <v>0.55000000000000004</v>
      </c>
      <c r="F35" s="147">
        <v>25.3</v>
      </c>
      <c r="G35" s="147">
        <v>123.75</v>
      </c>
      <c r="H35" s="147">
        <v>6.0499999999999998E-2</v>
      </c>
      <c r="I35" s="147">
        <v>1.6500000000000001E-2</v>
      </c>
      <c r="J35" s="147">
        <v>0</v>
      </c>
      <c r="K35" s="147">
        <v>0</v>
      </c>
      <c r="L35" s="147">
        <v>0</v>
      </c>
      <c r="M35" s="147">
        <v>11</v>
      </c>
      <c r="N35" s="147">
        <v>35.75</v>
      </c>
      <c r="O35" s="147">
        <v>7.7</v>
      </c>
      <c r="P35" s="184">
        <v>51.15</v>
      </c>
      <c r="Q35" s="185">
        <v>0.60499999999999998</v>
      </c>
      <c r="R35" s="186">
        <v>21.23</v>
      </c>
      <c r="S35" s="87">
        <v>79</v>
      </c>
    </row>
    <row r="36" spans="1:19" ht="16.5" thickBot="1" x14ac:dyDescent="0.3">
      <c r="A36" s="305"/>
      <c r="B36" s="60" t="s">
        <v>149</v>
      </c>
      <c r="C36" s="118">
        <v>100</v>
      </c>
      <c r="D36" s="21">
        <v>0.8</v>
      </c>
      <c r="E36" s="21">
        <v>0.2</v>
      </c>
      <c r="F36" s="21">
        <v>7.5</v>
      </c>
      <c r="G36" s="119">
        <v>38</v>
      </c>
      <c r="H36" s="118">
        <v>0.06</v>
      </c>
      <c r="I36" s="21">
        <v>0.03</v>
      </c>
      <c r="J36" s="120"/>
      <c r="K36" s="120">
        <v>10</v>
      </c>
      <c r="L36" s="120">
        <v>38</v>
      </c>
      <c r="M36" s="120">
        <v>35</v>
      </c>
      <c r="N36" s="120">
        <v>17</v>
      </c>
      <c r="O36" s="120">
        <v>11</v>
      </c>
      <c r="P36" s="119">
        <v>155</v>
      </c>
      <c r="Q36" s="21">
        <v>0.1</v>
      </c>
      <c r="R36" s="120">
        <v>0.26</v>
      </c>
      <c r="S36" s="146">
        <v>67</v>
      </c>
    </row>
    <row r="37" spans="1:19" ht="16.5" thickBot="1" x14ac:dyDescent="0.3">
      <c r="A37" s="23" t="s">
        <v>42</v>
      </c>
      <c r="B37" s="24" t="s">
        <v>43</v>
      </c>
      <c r="C37" s="144">
        <f>SUM(C33:C36)</f>
        <v>505</v>
      </c>
      <c r="D37" s="139">
        <f t="shared" ref="D37:R37" si="5">SUM(D33:D36)</f>
        <v>25.8</v>
      </c>
      <c r="E37" s="139">
        <f t="shared" si="5"/>
        <v>17.25</v>
      </c>
      <c r="F37" s="139">
        <f t="shared" si="5"/>
        <v>69.099999999999994</v>
      </c>
      <c r="G37" s="139">
        <f t="shared" si="5"/>
        <v>537.75</v>
      </c>
      <c r="H37" s="139">
        <f t="shared" si="5"/>
        <v>0.1915</v>
      </c>
      <c r="I37" s="139">
        <f t="shared" si="5"/>
        <v>0.36550000000000005</v>
      </c>
      <c r="J37" s="139">
        <f t="shared" si="5"/>
        <v>0.33300000000000002</v>
      </c>
      <c r="K37" s="139">
        <f t="shared" si="5"/>
        <v>56.87</v>
      </c>
      <c r="L37" s="139">
        <f t="shared" si="5"/>
        <v>38.462000000000003</v>
      </c>
      <c r="M37" s="139">
        <f t="shared" si="5"/>
        <v>318.2</v>
      </c>
      <c r="N37" s="139">
        <f t="shared" si="5"/>
        <v>347.89</v>
      </c>
      <c r="O37" s="139">
        <f t="shared" si="5"/>
        <v>60.93</v>
      </c>
      <c r="P37" s="139">
        <f t="shared" si="5"/>
        <v>555.91</v>
      </c>
      <c r="Q37" s="139">
        <f t="shared" si="5"/>
        <v>2.5050000000000003</v>
      </c>
      <c r="R37" s="139">
        <f t="shared" si="5"/>
        <v>36.019999999999996</v>
      </c>
      <c r="S37" s="140"/>
    </row>
    <row r="38" spans="1:19" ht="16.5" thickBot="1" x14ac:dyDescent="0.3">
      <c r="A38" s="26"/>
      <c r="B38" s="65" t="s">
        <v>64</v>
      </c>
      <c r="C38" s="66" t="s">
        <v>62</v>
      </c>
      <c r="D38" s="64">
        <v>0.56999999999999995</v>
      </c>
      <c r="E38" s="64">
        <v>0.09</v>
      </c>
      <c r="F38" s="64">
        <v>1.89</v>
      </c>
      <c r="G38" s="64">
        <v>10.98</v>
      </c>
      <c r="H38" s="63">
        <v>2.7E-2</v>
      </c>
      <c r="I38" s="64">
        <v>2.4E-2</v>
      </c>
      <c r="J38" s="64">
        <v>0</v>
      </c>
      <c r="K38" s="64">
        <v>42.99</v>
      </c>
      <c r="L38" s="64">
        <v>75</v>
      </c>
      <c r="M38" s="64">
        <v>11.1</v>
      </c>
      <c r="N38" s="64">
        <v>20.399999999999999</v>
      </c>
      <c r="O38" s="64">
        <v>10.199999999999999</v>
      </c>
      <c r="P38" s="64">
        <v>129.30000000000001</v>
      </c>
      <c r="Q38" s="64">
        <v>0.45</v>
      </c>
      <c r="R38" s="64">
        <v>2.31</v>
      </c>
      <c r="S38" s="146">
        <v>4</v>
      </c>
    </row>
    <row r="39" spans="1:19" ht="32.25" thickBot="1" x14ac:dyDescent="0.3">
      <c r="A39" s="26"/>
      <c r="B39" s="67" t="s">
        <v>13</v>
      </c>
      <c r="C39" s="83">
        <v>200</v>
      </c>
      <c r="D39" s="182">
        <v>7.1</v>
      </c>
      <c r="E39" s="182">
        <v>4.8600000000000003</v>
      </c>
      <c r="F39" s="182">
        <v>16.53</v>
      </c>
      <c r="G39" s="182">
        <v>131.1</v>
      </c>
      <c r="H39" s="79">
        <v>0.1</v>
      </c>
      <c r="I39" s="80">
        <v>0</v>
      </c>
      <c r="J39" s="80">
        <v>0</v>
      </c>
      <c r="K39" s="80">
        <v>0.1</v>
      </c>
      <c r="L39" s="80">
        <v>625</v>
      </c>
      <c r="M39" s="80">
        <v>13.7</v>
      </c>
      <c r="N39" s="80">
        <v>76.5</v>
      </c>
      <c r="O39" s="80">
        <v>22.8</v>
      </c>
      <c r="P39" s="80">
        <v>200</v>
      </c>
      <c r="Q39" s="80">
        <v>1.19</v>
      </c>
      <c r="R39" s="80">
        <v>0</v>
      </c>
      <c r="S39" s="146">
        <v>14</v>
      </c>
    </row>
    <row r="40" spans="1:19" ht="32.25" thickBot="1" x14ac:dyDescent="0.3">
      <c r="A40" s="27" t="s">
        <v>44</v>
      </c>
      <c r="B40" s="55" t="s">
        <v>69</v>
      </c>
      <c r="C40" s="61">
        <v>120</v>
      </c>
      <c r="D40" s="62">
        <v>13.95</v>
      </c>
      <c r="E40" s="62">
        <v>13.52</v>
      </c>
      <c r="F40" s="62">
        <v>15.33</v>
      </c>
      <c r="G40" s="62">
        <v>239.9</v>
      </c>
      <c r="H40" s="69">
        <v>0.21199999999999999</v>
      </c>
      <c r="I40" s="70">
        <v>0.13700000000000001</v>
      </c>
      <c r="J40" s="70" t="s">
        <v>55</v>
      </c>
      <c r="K40" s="70">
        <v>11</v>
      </c>
      <c r="L40" s="70">
        <v>2.4500000000000002</v>
      </c>
      <c r="M40" s="70">
        <v>23.29</v>
      </c>
      <c r="N40" s="70">
        <v>151.85</v>
      </c>
      <c r="O40" s="70">
        <v>26.8</v>
      </c>
      <c r="P40" s="70">
        <v>151</v>
      </c>
      <c r="Q40" s="70">
        <v>2.27</v>
      </c>
      <c r="R40" s="70">
        <v>0</v>
      </c>
      <c r="S40" s="146">
        <v>38</v>
      </c>
    </row>
    <row r="41" spans="1:19" ht="16.5" thickBot="1" x14ac:dyDescent="0.3">
      <c r="A41" s="27"/>
      <c r="B41" s="56" t="s">
        <v>65</v>
      </c>
      <c r="C41" s="33">
        <v>150</v>
      </c>
      <c r="D41" s="33">
        <v>4.2</v>
      </c>
      <c r="E41" s="150">
        <v>5</v>
      </c>
      <c r="F41" s="151">
        <v>22.3</v>
      </c>
      <c r="G41" s="152">
        <v>151</v>
      </c>
      <c r="H41" s="33">
        <v>0.21</v>
      </c>
      <c r="I41" s="150">
        <v>0.12</v>
      </c>
      <c r="J41" s="152">
        <v>5.1999999999999998E-2</v>
      </c>
      <c r="K41" s="150">
        <v>27.5</v>
      </c>
      <c r="L41" s="152"/>
      <c r="M41" s="150">
        <v>14</v>
      </c>
      <c r="N41" s="152">
        <v>180</v>
      </c>
      <c r="O41" s="150">
        <v>120</v>
      </c>
      <c r="P41" s="150">
        <v>219</v>
      </c>
      <c r="Q41" s="151">
        <v>4</v>
      </c>
      <c r="R41" s="151">
        <v>2.2999999999999998</v>
      </c>
      <c r="S41" s="146">
        <v>49</v>
      </c>
    </row>
    <row r="42" spans="1:19" ht="17.25" customHeight="1" thickBot="1" x14ac:dyDescent="0.3">
      <c r="A42" s="306"/>
      <c r="B42" s="47" t="s">
        <v>66</v>
      </c>
      <c r="C42" s="53">
        <v>200</v>
      </c>
      <c r="D42" s="54">
        <v>0.5</v>
      </c>
      <c r="E42" s="54">
        <v>0</v>
      </c>
      <c r="F42" s="54">
        <v>27</v>
      </c>
      <c r="G42" s="54">
        <v>102</v>
      </c>
      <c r="H42" s="63">
        <v>1E-3</v>
      </c>
      <c r="I42" s="64">
        <v>1E-3</v>
      </c>
      <c r="J42" s="64" t="s">
        <v>56</v>
      </c>
      <c r="K42" s="64" t="s">
        <v>55</v>
      </c>
      <c r="L42" s="64">
        <v>0.5</v>
      </c>
      <c r="M42" s="64">
        <v>28</v>
      </c>
      <c r="N42" s="64">
        <v>19</v>
      </c>
      <c r="O42" s="64">
        <v>7</v>
      </c>
      <c r="P42" s="64" t="s">
        <v>55</v>
      </c>
      <c r="Q42" s="64">
        <v>1.5</v>
      </c>
      <c r="R42" s="64" t="s">
        <v>55</v>
      </c>
      <c r="S42" s="146">
        <v>63</v>
      </c>
    </row>
    <row r="43" spans="1:19" ht="16.5" thickBot="1" x14ac:dyDescent="0.3">
      <c r="A43" s="306"/>
      <c r="B43" s="56" t="s">
        <v>104</v>
      </c>
      <c r="C43" s="120">
        <v>30</v>
      </c>
      <c r="D43" s="21">
        <v>2.4</v>
      </c>
      <c r="E43" s="119">
        <v>0.3</v>
      </c>
      <c r="F43" s="21">
        <v>13.8</v>
      </c>
      <c r="G43" s="119">
        <v>67.5</v>
      </c>
      <c r="H43" s="21">
        <v>3.3000000000000002E-2</v>
      </c>
      <c r="I43" s="120">
        <v>8.9999999999999993E-3</v>
      </c>
      <c r="J43" s="120"/>
      <c r="K43" s="120"/>
      <c r="L43" s="120"/>
      <c r="M43" s="120">
        <v>6</v>
      </c>
      <c r="N43" s="120">
        <v>19.5</v>
      </c>
      <c r="O43" s="120">
        <v>4.2</v>
      </c>
      <c r="P43" s="119">
        <v>27.9</v>
      </c>
      <c r="Q43" s="21">
        <v>0.33</v>
      </c>
      <c r="R43" s="120">
        <v>11.58</v>
      </c>
      <c r="S43" s="154">
        <v>79</v>
      </c>
    </row>
    <row r="44" spans="1:19" ht="16.5" thickBot="1" x14ac:dyDescent="0.3">
      <c r="A44" s="306"/>
      <c r="B44" s="47" t="s">
        <v>11</v>
      </c>
      <c r="C44" s="92">
        <v>48</v>
      </c>
      <c r="D44" s="147">
        <v>3.1920000000000002</v>
      </c>
      <c r="E44" s="147">
        <v>0.57599999999999996</v>
      </c>
      <c r="F44" s="147">
        <v>25.44</v>
      </c>
      <c r="G44" s="147">
        <v>119.52</v>
      </c>
      <c r="H44" s="147">
        <v>8.1600000000000006E-2</v>
      </c>
      <c r="I44" s="147">
        <v>3.8399999999999997E-2</v>
      </c>
      <c r="J44" s="147">
        <v>0</v>
      </c>
      <c r="K44" s="147">
        <v>0</v>
      </c>
      <c r="L44" s="147">
        <v>0</v>
      </c>
      <c r="M44" s="147">
        <v>13.92</v>
      </c>
      <c r="N44" s="147">
        <v>72</v>
      </c>
      <c r="O44" s="147">
        <v>22.56</v>
      </c>
      <c r="P44" s="155">
        <v>112</v>
      </c>
      <c r="Q44" s="156">
        <v>1.8720000000000001</v>
      </c>
      <c r="R44" s="120">
        <v>24.48</v>
      </c>
      <c r="S44" s="157">
        <v>80</v>
      </c>
    </row>
    <row r="45" spans="1:19" ht="16.5" thickBot="1" x14ac:dyDescent="0.3">
      <c r="A45" s="28"/>
      <c r="B45" s="24" t="s">
        <v>45</v>
      </c>
      <c r="C45" s="144">
        <v>808</v>
      </c>
      <c r="D45" s="139">
        <f t="shared" ref="D45:R45" si="6">SUM(D38:D44)</f>
        <v>31.911999999999995</v>
      </c>
      <c r="E45" s="139">
        <f t="shared" si="6"/>
        <v>24.346</v>
      </c>
      <c r="F45" s="139">
        <f t="shared" si="6"/>
        <v>122.28999999999999</v>
      </c>
      <c r="G45" s="139">
        <f t="shared" si="6"/>
        <v>822</v>
      </c>
      <c r="H45" s="139">
        <f t="shared" si="6"/>
        <v>0.66459999999999997</v>
      </c>
      <c r="I45" s="139">
        <f t="shared" si="6"/>
        <v>0.32940000000000003</v>
      </c>
      <c r="J45" s="139">
        <f t="shared" si="6"/>
        <v>5.1999999999999998E-2</v>
      </c>
      <c r="K45" s="139">
        <f t="shared" si="6"/>
        <v>81.59</v>
      </c>
      <c r="L45" s="139">
        <f t="shared" si="6"/>
        <v>702.95</v>
      </c>
      <c r="M45" s="139">
        <f t="shared" si="6"/>
        <v>110.01</v>
      </c>
      <c r="N45" s="139">
        <f t="shared" si="6"/>
        <v>539.25</v>
      </c>
      <c r="O45" s="139">
        <f t="shared" si="6"/>
        <v>213.56</v>
      </c>
      <c r="P45" s="139">
        <f t="shared" si="6"/>
        <v>839.19999999999993</v>
      </c>
      <c r="Q45" s="139">
        <f t="shared" si="6"/>
        <v>11.612</v>
      </c>
      <c r="R45" s="139">
        <f t="shared" si="6"/>
        <v>40.67</v>
      </c>
      <c r="S45" s="158"/>
    </row>
    <row r="46" spans="1:19" ht="16.5" thickBot="1" x14ac:dyDescent="0.3">
      <c r="A46" s="30" t="s">
        <v>46</v>
      </c>
      <c r="B46" s="74" t="s">
        <v>67</v>
      </c>
      <c r="C46" s="21">
        <v>36</v>
      </c>
      <c r="D46" s="21">
        <v>1.9</v>
      </c>
      <c r="E46" s="21">
        <v>0.7</v>
      </c>
      <c r="F46" s="118">
        <v>17.8</v>
      </c>
      <c r="G46" s="21">
        <v>85</v>
      </c>
      <c r="H46" s="75">
        <v>2.1499999999999998E-2</v>
      </c>
      <c r="I46" s="75">
        <v>1.7999999999999999E-2</v>
      </c>
      <c r="J46" s="76">
        <v>9.4E-2</v>
      </c>
      <c r="K46" s="77">
        <v>6.5</v>
      </c>
      <c r="L46" s="76">
        <v>0.24</v>
      </c>
      <c r="M46" s="77">
        <v>6.0750000000000002</v>
      </c>
      <c r="N46" s="76">
        <v>18.79</v>
      </c>
      <c r="O46" s="77">
        <v>3.55</v>
      </c>
      <c r="P46" s="76">
        <v>48.68</v>
      </c>
      <c r="Q46" s="78">
        <v>0.47</v>
      </c>
      <c r="R46" s="78">
        <v>0.89</v>
      </c>
      <c r="S46" s="154">
        <v>72</v>
      </c>
    </row>
    <row r="47" spans="1:19" ht="16.5" thickBot="1" x14ac:dyDescent="0.3">
      <c r="A47" s="27"/>
      <c r="B47" s="47" t="s">
        <v>9</v>
      </c>
      <c r="C47" s="92">
        <v>200</v>
      </c>
      <c r="D47" s="69">
        <v>0.1</v>
      </c>
      <c r="E47" s="70" t="s">
        <v>55</v>
      </c>
      <c r="F47" s="70">
        <v>9</v>
      </c>
      <c r="G47" s="70">
        <v>36</v>
      </c>
      <c r="H47" s="69" t="s">
        <v>56</v>
      </c>
      <c r="I47" s="70">
        <v>0.01</v>
      </c>
      <c r="J47" s="70" t="s">
        <v>56</v>
      </c>
      <c r="K47" s="70">
        <v>0.3</v>
      </c>
      <c r="L47" s="70">
        <v>0.04</v>
      </c>
      <c r="M47" s="70">
        <v>4.5</v>
      </c>
      <c r="N47" s="70">
        <v>7.2</v>
      </c>
      <c r="O47" s="70">
        <v>3.8</v>
      </c>
      <c r="P47" s="70">
        <v>20.8</v>
      </c>
      <c r="Q47" s="70">
        <v>0.7</v>
      </c>
      <c r="R47" s="70" t="s">
        <v>55</v>
      </c>
      <c r="S47" s="146">
        <v>53</v>
      </c>
    </row>
    <row r="48" spans="1:19" ht="32.25" thickBot="1" x14ac:dyDescent="0.3">
      <c r="A48" s="27"/>
      <c r="B48" s="55" t="s">
        <v>68</v>
      </c>
      <c r="C48" s="118">
        <v>200</v>
      </c>
      <c r="D48" s="118">
        <v>1</v>
      </c>
      <c r="E48" s="21">
        <v>0.2</v>
      </c>
      <c r="F48" s="120">
        <v>23.5</v>
      </c>
      <c r="G48" s="120">
        <v>100</v>
      </c>
      <c r="H48" s="120">
        <v>0.04</v>
      </c>
      <c r="I48" s="120">
        <v>0.08</v>
      </c>
      <c r="J48" s="120"/>
      <c r="K48" s="120">
        <v>100</v>
      </c>
      <c r="L48" s="120">
        <v>12</v>
      </c>
      <c r="M48" s="120">
        <v>10</v>
      </c>
      <c r="N48" s="120">
        <v>30</v>
      </c>
      <c r="O48" s="120">
        <v>24</v>
      </c>
      <c r="P48" s="120">
        <v>240</v>
      </c>
      <c r="Q48" s="21">
        <v>1.5</v>
      </c>
      <c r="R48" s="119"/>
      <c r="S48" s="146">
        <v>66</v>
      </c>
    </row>
    <row r="49" spans="1:19" ht="16.5" thickBot="1" x14ac:dyDescent="0.3">
      <c r="A49" s="30"/>
      <c r="B49" s="5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16.5" thickBot="1" x14ac:dyDescent="0.3">
      <c r="A50" s="31"/>
      <c r="B50" s="32" t="s">
        <v>48</v>
      </c>
      <c r="C50" s="187">
        <f>SUM(C46:C49)</f>
        <v>436</v>
      </c>
      <c r="D50" s="188">
        <f t="shared" ref="D50:R50" si="7">SUM(D46:D49)</f>
        <v>3</v>
      </c>
      <c r="E50" s="188">
        <f t="shared" si="7"/>
        <v>0.89999999999999991</v>
      </c>
      <c r="F50" s="188">
        <f t="shared" si="7"/>
        <v>50.3</v>
      </c>
      <c r="G50" s="188">
        <f t="shared" si="7"/>
        <v>221</v>
      </c>
      <c r="H50" s="188">
        <f t="shared" si="7"/>
        <v>6.1499999999999999E-2</v>
      </c>
      <c r="I50" s="188">
        <f t="shared" si="7"/>
        <v>0.108</v>
      </c>
      <c r="J50" s="188">
        <f t="shared" si="7"/>
        <v>9.4E-2</v>
      </c>
      <c r="K50" s="188">
        <f t="shared" si="7"/>
        <v>106.8</v>
      </c>
      <c r="L50" s="188">
        <f t="shared" si="7"/>
        <v>12.28</v>
      </c>
      <c r="M50" s="188">
        <f t="shared" si="7"/>
        <v>20.574999999999999</v>
      </c>
      <c r="N50" s="188">
        <f t="shared" si="7"/>
        <v>55.989999999999995</v>
      </c>
      <c r="O50" s="188">
        <f t="shared" si="7"/>
        <v>31.35</v>
      </c>
      <c r="P50" s="188">
        <f t="shared" si="7"/>
        <v>309.48</v>
      </c>
      <c r="Q50" s="188">
        <f t="shared" si="7"/>
        <v>2.67</v>
      </c>
      <c r="R50" s="188">
        <f t="shared" si="7"/>
        <v>0.89</v>
      </c>
      <c r="S50" s="170"/>
    </row>
    <row r="51" spans="1:19" ht="16.5" thickBot="1" x14ac:dyDescent="0.3">
      <c r="A51" s="33"/>
      <c r="B51" s="34" t="s">
        <v>49</v>
      </c>
      <c r="C51" s="189">
        <f>C37+C45+C50</f>
        <v>1749</v>
      </c>
      <c r="D51" s="40">
        <f>SUM(D37,D45,D50,)</f>
        <v>60.711999999999996</v>
      </c>
      <c r="E51" s="40">
        <f>SUM(E37,E45,E50,)</f>
        <v>42.496000000000002</v>
      </c>
      <c r="F51" s="40">
        <f>SUM(F37,F45,F50,)</f>
        <v>241.69</v>
      </c>
      <c r="G51" s="40">
        <f>SUM(G37,G45,G50,)</f>
        <v>1580.75</v>
      </c>
      <c r="H51" s="40">
        <f>SUM(H37,H45,H50,)</f>
        <v>0.91759999999999997</v>
      </c>
      <c r="I51" s="40">
        <f t="shared" ref="I51:Q51" si="8">SUM(I37,I45,I50,)</f>
        <v>0.80290000000000006</v>
      </c>
      <c r="J51" s="40">
        <f t="shared" si="8"/>
        <v>0.47899999999999998</v>
      </c>
      <c r="K51" s="40">
        <f t="shared" si="8"/>
        <v>245.26</v>
      </c>
      <c r="L51" s="40">
        <f t="shared" si="8"/>
        <v>753.69200000000001</v>
      </c>
      <c r="M51" s="40">
        <f t="shared" si="8"/>
        <v>448.78499999999997</v>
      </c>
      <c r="N51" s="40">
        <f t="shared" si="8"/>
        <v>943.13</v>
      </c>
      <c r="O51" s="40">
        <f t="shared" si="8"/>
        <v>305.84000000000003</v>
      </c>
      <c r="P51" s="40">
        <f t="shared" si="8"/>
        <v>1704.59</v>
      </c>
      <c r="Q51" s="40">
        <f t="shared" si="8"/>
        <v>16.786999999999999</v>
      </c>
      <c r="R51" s="40">
        <f>SUM(R37,R45,R50,)/1000</f>
        <v>7.7579999999999996E-2</v>
      </c>
      <c r="S51" s="172"/>
    </row>
    <row r="52" spans="1:19" ht="32.25" thickBot="1" x14ac:dyDescent="0.3">
      <c r="A52" s="28"/>
      <c r="B52" s="24" t="s">
        <v>50</v>
      </c>
      <c r="C52" s="190"/>
      <c r="D52" s="41">
        <f>D51*100/77</f>
        <v>78.846753246753238</v>
      </c>
      <c r="E52" s="174">
        <f>E51*100/79</f>
        <v>53.792405063291142</v>
      </c>
      <c r="F52" s="174">
        <f>F51*100/335</f>
        <v>72.146268656716416</v>
      </c>
      <c r="G52" s="42">
        <f>G51*100/2350</f>
        <v>67.265957446808514</v>
      </c>
      <c r="H52" s="40">
        <f>H51*100/1.2</f>
        <v>76.466666666666669</v>
      </c>
      <c r="I52" s="41">
        <f>I51*100/1.4</f>
        <v>57.350000000000009</v>
      </c>
      <c r="J52" s="41">
        <f>J51*100/10</f>
        <v>4.79</v>
      </c>
      <c r="K52" s="41">
        <f>K51*100/700</f>
        <v>35.037142857142854</v>
      </c>
      <c r="L52" s="41">
        <f>L51*100/60</f>
        <v>1256.1533333333332</v>
      </c>
      <c r="M52" s="41">
        <f>M51*100/1100</f>
        <v>40.798636363636362</v>
      </c>
      <c r="N52" s="41">
        <f>N51*100/1100</f>
        <v>85.739090909090905</v>
      </c>
      <c r="O52" s="41">
        <f>O51*100/250</f>
        <v>122.33600000000001</v>
      </c>
      <c r="P52" s="41">
        <f>P51*100/1100</f>
        <v>154.96272727272728</v>
      </c>
      <c r="Q52" s="42">
        <f>Q51*100/12</f>
        <v>139.89166666666665</v>
      </c>
      <c r="R52" s="41">
        <f>R51*100/0.1</f>
        <v>77.58</v>
      </c>
      <c r="S52" s="175"/>
    </row>
    <row r="53" spans="1:19" x14ac:dyDescent="0.25">
      <c r="A53" s="43"/>
      <c r="B53" s="44"/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5"/>
    </row>
    <row r="55" spans="1:19" ht="33.75" customHeight="1" x14ac:dyDescent="0.25"/>
    <row r="56" spans="1:19" ht="33.75" customHeight="1" x14ac:dyDescent="0.25"/>
    <row r="57" spans="1:19" ht="179.25" customHeight="1" x14ac:dyDescent="0.25"/>
    <row r="58" spans="1:19" ht="54" customHeight="1" thickBot="1" x14ac:dyDescent="0.3">
      <c r="B58" s="9" t="s">
        <v>29</v>
      </c>
    </row>
    <row r="59" spans="1:19" ht="15.75" thickBot="1" x14ac:dyDescent="0.3">
      <c r="A59" s="309" t="s">
        <v>30</v>
      </c>
      <c r="B59" s="309" t="s">
        <v>31</v>
      </c>
      <c r="C59" s="309" t="s">
        <v>32</v>
      </c>
      <c r="D59" s="311" t="s">
        <v>33</v>
      </c>
      <c r="E59" s="312"/>
      <c r="F59" s="313"/>
      <c r="G59" s="309" t="s">
        <v>34</v>
      </c>
      <c r="H59" s="311" t="s">
        <v>0</v>
      </c>
      <c r="I59" s="312"/>
      <c r="J59" s="312"/>
      <c r="K59" s="312"/>
      <c r="L59" s="313"/>
      <c r="M59" s="311" t="s">
        <v>28</v>
      </c>
      <c r="N59" s="312"/>
      <c r="O59" s="312"/>
      <c r="P59" s="312"/>
      <c r="Q59" s="312"/>
      <c r="R59" s="313"/>
      <c r="S59" s="309" t="s">
        <v>35</v>
      </c>
    </row>
    <row r="60" spans="1:19" ht="29.25" thickBot="1" x14ac:dyDescent="0.3">
      <c r="A60" s="310"/>
      <c r="B60" s="310"/>
      <c r="C60" s="310"/>
      <c r="D60" s="11" t="s">
        <v>36</v>
      </c>
      <c r="E60" s="11" t="s">
        <v>37</v>
      </c>
      <c r="F60" s="11" t="s">
        <v>38</v>
      </c>
      <c r="G60" s="310"/>
      <c r="H60" s="6" t="s">
        <v>1</v>
      </c>
      <c r="I60" s="6" t="s">
        <v>24</v>
      </c>
      <c r="J60" s="6" t="s">
        <v>25</v>
      </c>
      <c r="K60" s="6" t="s">
        <v>3</v>
      </c>
      <c r="L60" s="6" t="s">
        <v>2</v>
      </c>
      <c r="M60" s="6" t="s">
        <v>12</v>
      </c>
      <c r="N60" s="6" t="s">
        <v>4</v>
      </c>
      <c r="O60" s="6" t="s">
        <v>5</v>
      </c>
      <c r="P60" s="6" t="s">
        <v>26</v>
      </c>
      <c r="Q60" s="6" t="s">
        <v>6</v>
      </c>
      <c r="R60" s="6" t="s">
        <v>27</v>
      </c>
      <c r="S60" s="310"/>
    </row>
    <row r="61" spans="1:19" x14ac:dyDescent="0.25">
      <c r="A61" s="12"/>
      <c r="B61" s="13" t="s">
        <v>39</v>
      </c>
      <c r="C61" s="307"/>
      <c r="D61" s="307"/>
      <c r="E61" s="307"/>
      <c r="F61" s="307"/>
      <c r="G61" s="307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303"/>
    </row>
    <row r="62" spans="1:19" ht="15.75" thickBot="1" x14ac:dyDescent="0.3">
      <c r="A62" s="15"/>
      <c r="B62" s="16" t="s">
        <v>70</v>
      </c>
      <c r="C62" s="308"/>
      <c r="D62" s="308"/>
      <c r="E62" s="308"/>
      <c r="F62" s="308"/>
      <c r="G62" s="308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304"/>
    </row>
    <row r="63" spans="1:19" ht="33" customHeight="1" thickBot="1" x14ac:dyDescent="0.3">
      <c r="A63" s="18"/>
      <c r="B63" s="56" t="s">
        <v>71</v>
      </c>
      <c r="C63" s="215">
        <v>200</v>
      </c>
      <c r="D63" s="192">
        <v>4.6500000000000004</v>
      </c>
      <c r="E63" s="192">
        <v>7.63</v>
      </c>
      <c r="F63" s="192">
        <v>32.1</v>
      </c>
      <c r="G63" s="192">
        <v>221</v>
      </c>
      <c r="H63" s="193">
        <v>4.1000000000000002E-2</v>
      </c>
      <c r="I63" s="194">
        <v>0.13800000000000001</v>
      </c>
      <c r="J63" s="194" t="s">
        <v>55</v>
      </c>
      <c r="K63" s="194">
        <v>37.1</v>
      </c>
      <c r="L63" s="194">
        <v>0.55000000000000004</v>
      </c>
      <c r="M63" s="194">
        <v>118.7</v>
      </c>
      <c r="N63" s="194">
        <v>127</v>
      </c>
      <c r="O63" s="194">
        <v>27.07</v>
      </c>
      <c r="P63" s="194">
        <v>181</v>
      </c>
      <c r="Q63" s="194">
        <v>0.45900000000000002</v>
      </c>
      <c r="R63" s="194" t="s">
        <v>55</v>
      </c>
      <c r="S63" s="237">
        <v>32</v>
      </c>
    </row>
    <row r="64" spans="1:19" ht="16.5" thickBot="1" x14ac:dyDescent="0.3">
      <c r="A64" s="22"/>
      <c r="B64" s="56" t="s">
        <v>74</v>
      </c>
      <c r="C64" s="216">
        <v>200</v>
      </c>
      <c r="D64" s="196">
        <v>0.1</v>
      </c>
      <c r="E64" s="197">
        <v>0</v>
      </c>
      <c r="F64" s="198">
        <v>7.4999999999999997E-2</v>
      </c>
      <c r="G64" s="199">
        <v>0.75</v>
      </c>
      <c r="H64" s="197"/>
      <c r="I64" s="199">
        <v>0.01</v>
      </c>
      <c r="J64" s="197"/>
      <c r="K64" s="197">
        <v>0.3</v>
      </c>
      <c r="L64" s="199">
        <v>0.04</v>
      </c>
      <c r="M64" s="197">
        <v>4.4000000000000004</v>
      </c>
      <c r="N64" s="199">
        <v>7.2</v>
      </c>
      <c r="O64" s="197">
        <v>3.8</v>
      </c>
      <c r="P64" s="197">
        <v>20.6</v>
      </c>
      <c r="Q64" s="199">
        <v>0.7</v>
      </c>
      <c r="R64" s="197"/>
      <c r="S64" s="237">
        <v>52</v>
      </c>
    </row>
    <row r="65" spans="1:19" ht="16.5" thickBot="1" x14ac:dyDescent="0.3">
      <c r="A65" s="305" t="s">
        <v>41</v>
      </c>
      <c r="B65" s="176" t="s">
        <v>14</v>
      </c>
      <c r="C65" s="229" t="s">
        <v>15</v>
      </c>
      <c r="D65" s="178">
        <v>2.88</v>
      </c>
      <c r="E65" s="178">
        <v>7.6781818181818187</v>
      </c>
      <c r="F65" s="178">
        <v>13.388181818181817</v>
      </c>
      <c r="G65" s="178">
        <v>137.5</v>
      </c>
      <c r="H65" s="230">
        <v>6.5000000000000002E-2</v>
      </c>
      <c r="I65" s="231">
        <v>3.2000000000000001E-2</v>
      </c>
      <c r="J65" s="231">
        <v>0.13</v>
      </c>
      <c r="K65" s="231">
        <v>45</v>
      </c>
      <c r="L65" s="231" t="s">
        <v>56</v>
      </c>
      <c r="M65" s="231">
        <v>11.2</v>
      </c>
      <c r="N65" s="231">
        <v>37</v>
      </c>
      <c r="O65" s="231">
        <v>13.2</v>
      </c>
      <c r="P65" s="231">
        <v>55.4</v>
      </c>
      <c r="Q65" s="231">
        <v>0.82</v>
      </c>
      <c r="R65" s="231">
        <v>15.44</v>
      </c>
      <c r="S65" s="248">
        <v>1</v>
      </c>
    </row>
    <row r="66" spans="1:19" ht="16.5" thickBot="1" x14ac:dyDescent="0.3">
      <c r="A66" s="305"/>
      <c r="B66" s="56" t="s">
        <v>11</v>
      </c>
      <c r="C66" s="217">
        <v>30</v>
      </c>
      <c r="D66" s="201">
        <v>2</v>
      </c>
      <c r="E66" s="201">
        <v>0.36</v>
      </c>
      <c r="F66" s="201">
        <v>15.87</v>
      </c>
      <c r="G66" s="201">
        <v>74.7</v>
      </c>
      <c r="H66" s="200">
        <v>5.0999999999999997E-2</v>
      </c>
      <c r="I66" s="201">
        <v>2.4E-2</v>
      </c>
      <c r="J66" s="201" t="s">
        <v>55</v>
      </c>
      <c r="K66" s="201" t="s">
        <v>56</v>
      </c>
      <c r="L66" s="201" t="s">
        <v>55</v>
      </c>
      <c r="M66" s="201">
        <v>8.6999999999999993</v>
      </c>
      <c r="N66" s="201">
        <v>45</v>
      </c>
      <c r="O66" s="201">
        <v>14.1</v>
      </c>
      <c r="P66" s="201">
        <v>70.5</v>
      </c>
      <c r="Q66" s="201">
        <v>1.17</v>
      </c>
      <c r="R66" s="201">
        <v>15.3</v>
      </c>
      <c r="S66" s="227">
        <v>80</v>
      </c>
    </row>
    <row r="67" spans="1:19" ht="16.5" thickBot="1" x14ac:dyDescent="0.3">
      <c r="A67" s="305"/>
      <c r="B67" s="56" t="s">
        <v>73</v>
      </c>
      <c r="C67" s="218">
        <v>40</v>
      </c>
      <c r="D67" s="194">
        <v>0.04</v>
      </c>
      <c r="E67" s="194" t="s">
        <v>56</v>
      </c>
      <c r="F67" s="194">
        <v>30</v>
      </c>
      <c r="G67" s="194">
        <v>120</v>
      </c>
      <c r="H67" s="202" t="s">
        <v>57</v>
      </c>
      <c r="I67" s="203" t="s">
        <v>56</v>
      </c>
      <c r="J67" s="203" t="s">
        <v>56</v>
      </c>
      <c r="K67" s="203" t="s">
        <v>56</v>
      </c>
      <c r="L67" s="203" t="s">
        <v>56</v>
      </c>
      <c r="M67" s="203">
        <v>1.6</v>
      </c>
      <c r="N67" s="203">
        <v>0.4</v>
      </c>
      <c r="O67" s="203">
        <v>0.8</v>
      </c>
      <c r="P67" s="203">
        <v>1.6</v>
      </c>
      <c r="Q67" s="203">
        <v>0.16</v>
      </c>
      <c r="R67" s="203" t="s">
        <v>56</v>
      </c>
      <c r="S67" s="238">
        <v>77</v>
      </c>
    </row>
    <row r="68" spans="1:19" ht="16.5" thickBot="1" x14ac:dyDescent="0.3">
      <c r="A68" s="23" t="s">
        <v>42</v>
      </c>
      <c r="B68" s="24" t="s">
        <v>43</v>
      </c>
      <c r="C68" s="219">
        <v>515</v>
      </c>
      <c r="D68" s="126">
        <f t="shared" ref="D68:R68" si="9">SUM(D63:D67)</f>
        <v>9.6699999999999982</v>
      </c>
      <c r="E68" s="126">
        <f t="shared" si="9"/>
        <v>15.668181818181818</v>
      </c>
      <c r="F68" s="126">
        <f t="shared" si="9"/>
        <v>91.433181818181822</v>
      </c>
      <c r="G68" s="126">
        <f t="shared" si="9"/>
        <v>553.95000000000005</v>
      </c>
      <c r="H68" s="126">
        <f t="shared" si="9"/>
        <v>0.157</v>
      </c>
      <c r="I68" s="126">
        <f t="shared" si="9"/>
        <v>0.20400000000000001</v>
      </c>
      <c r="J68" s="126">
        <f t="shared" si="9"/>
        <v>0.13</v>
      </c>
      <c r="K68" s="126">
        <f t="shared" si="9"/>
        <v>82.4</v>
      </c>
      <c r="L68" s="126">
        <f t="shared" si="9"/>
        <v>0.59000000000000008</v>
      </c>
      <c r="M68" s="126">
        <f t="shared" si="9"/>
        <v>144.6</v>
      </c>
      <c r="N68" s="126">
        <f t="shared" si="9"/>
        <v>216.6</v>
      </c>
      <c r="O68" s="126">
        <f t="shared" si="9"/>
        <v>58.97</v>
      </c>
      <c r="P68" s="126">
        <f t="shared" si="9"/>
        <v>329.1</v>
      </c>
      <c r="Q68" s="126">
        <f t="shared" si="9"/>
        <v>3.3090000000000002</v>
      </c>
      <c r="R68" s="126">
        <f t="shared" si="9"/>
        <v>30.740000000000002</v>
      </c>
      <c r="S68" s="143"/>
    </row>
    <row r="69" spans="1:19" ht="16.5" thickBot="1" x14ac:dyDescent="0.3">
      <c r="A69" s="26"/>
      <c r="B69" s="107" t="s">
        <v>75</v>
      </c>
      <c r="C69" s="220">
        <v>60</v>
      </c>
      <c r="D69" s="204">
        <v>0.73</v>
      </c>
      <c r="E69" s="204">
        <v>4.05</v>
      </c>
      <c r="F69" s="204">
        <v>3.86</v>
      </c>
      <c r="G69" s="204">
        <v>55.6</v>
      </c>
      <c r="H69" s="193">
        <v>3.4000000000000002E-2</v>
      </c>
      <c r="I69" s="194">
        <v>3.9E-2</v>
      </c>
      <c r="J69" s="194" t="s">
        <v>57</v>
      </c>
      <c r="K69" s="194">
        <v>155</v>
      </c>
      <c r="L69" s="194">
        <v>2.8</v>
      </c>
      <c r="M69" s="194">
        <v>15.12</v>
      </c>
      <c r="N69" s="194">
        <v>30.88</v>
      </c>
      <c r="O69" s="194">
        <v>21.28</v>
      </c>
      <c r="P69" s="194">
        <v>125</v>
      </c>
      <c r="Q69" s="194">
        <v>0.39</v>
      </c>
      <c r="R69" s="194" t="s">
        <v>55</v>
      </c>
      <c r="S69" s="237">
        <v>7</v>
      </c>
    </row>
    <row r="70" spans="1:19" ht="16.5" thickBot="1" x14ac:dyDescent="0.3">
      <c r="A70" s="26"/>
      <c r="B70" s="107" t="s">
        <v>78</v>
      </c>
      <c r="C70" s="221">
        <v>200</v>
      </c>
      <c r="D70" s="206">
        <v>6.68</v>
      </c>
      <c r="E70" s="206">
        <v>4.5999999999999996</v>
      </c>
      <c r="F70" s="206">
        <v>16.28</v>
      </c>
      <c r="G70" s="206">
        <v>133.13999999999999</v>
      </c>
      <c r="H70" s="205">
        <v>0.14599999999999999</v>
      </c>
      <c r="I70" s="206">
        <v>5.6000000000000001E-2</v>
      </c>
      <c r="J70" s="206" t="s">
        <v>57</v>
      </c>
      <c r="K70" s="206">
        <v>97.2</v>
      </c>
      <c r="L70" s="206">
        <v>4.76</v>
      </c>
      <c r="M70" s="206">
        <v>27</v>
      </c>
      <c r="N70" s="206">
        <v>80.400000000000006</v>
      </c>
      <c r="O70" s="206">
        <v>29</v>
      </c>
      <c r="P70" s="206">
        <v>382.4</v>
      </c>
      <c r="Q70" s="206">
        <v>1.47</v>
      </c>
      <c r="R70" s="206">
        <v>16.96</v>
      </c>
      <c r="S70" s="237">
        <v>15</v>
      </c>
    </row>
    <row r="71" spans="1:19" ht="19.5" customHeight="1" thickBot="1" x14ac:dyDescent="0.3">
      <c r="A71" s="27" t="s">
        <v>44</v>
      </c>
      <c r="B71" s="107" t="s">
        <v>76</v>
      </c>
      <c r="C71" s="98">
        <v>90</v>
      </c>
      <c r="D71" s="236">
        <v>12.18</v>
      </c>
      <c r="E71" s="236">
        <v>7.56</v>
      </c>
      <c r="F71" s="236">
        <v>3.92</v>
      </c>
      <c r="G71" s="236">
        <v>132.65</v>
      </c>
      <c r="H71" s="82">
        <v>0.16</v>
      </c>
      <c r="I71" s="81">
        <v>0.06</v>
      </c>
      <c r="J71" s="81">
        <v>0.16</v>
      </c>
      <c r="K71" s="81">
        <v>2.92</v>
      </c>
      <c r="L71" s="81">
        <v>0.95</v>
      </c>
      <c r="M71" s="81">
        <v>29.12</v>
      </c>
      <c r="N71" s="81">
        <v>162.72999999999999</v>
      </c>
      <c r="O71" s="81">
        <v>37.69</v>
      </c>
      <c r="P71" s="81">
        <v>276.42</v>
      </c>
      <c r="Q71" s="81">
        <v>0.7</v>
      </c>
      <c r="R71" s="81">
        <v>31.92</v>
      </c>
      <c r="S71" s="237">
        <v>43</v>
      </c>
    </row>
    <row r="72" spans="1:19" ht="16.5" thickBot="1" x14ac:dyDescent="0.3">
      <c r="A72" s="27"/>
      <c r="B72" s="107" t="s">
        <v>77</v>
      </c>
      <c r="C72" s="215">
        <v>150</v>
      </c>
      <c r="D72" s="192">
        <v>3.04</v>
      </c>
      <c r="E72" s="192">
        <v>3.77</v>
      </c>
      <c r="F72" s="192">
        <v>23.8</v>
      </c>
      <c r="G72" s="192">
        <v>141.6</v>
      </c>
      <c r="H72" s="200">
        <v>0.12</v>
      </c>
      <c r="I72" s="201">
        <v>0.11</v>
      </c>
      <c r="J72" s="201">
        <v>0.105</v>
      </c>
      <c r="K72" s="201">
        <v>32.1</v>
      </c>
      <c r="L72" s="201">
        <v>10.199999999999999</v>
      </c>
      <c r="M72" s="201">
        <v>39</v>
      </c>
      <c r="N72" s="201">
        <v>84</v>
      </c>
      <c r="O72" s="201">
        <v>28</v>
      </c>
      <c r="P72" s="201">
        <v>624</v>
      </c>
      <c r="Q72" s="201">
        <v>1</v>
      </c>
      <c r="R72" s="201">
        <v>8.5</v>
      </c>
      <c r="S72" s="237">
        <v>50</v>
      </c>
    </row>
    <row r="73" spans="1:19" ht="16.5" thickBot="1" x14ac:dyDescent="0.3">
      <c r="A73" s="306"/>
      <c r="B73" s="107" t="s">
        <v>79</v>
      </c>
      <c r="C73" s="222">
        <v>200</v>
      </c>
      <c r="D73" s="201">
        <v>0.06</v>
      </c>
      <c r="E73" s="201">
        <v>0.26</v>
      </c>
      <c r="F73" s="201">
        <v>17.899999999999999</v>
      </c>
      <c r="G73" s="201">
        <v>74.2</v>
      </c>
      <c r="H73" s="200">
        <v>0.01</v>
      </c>
      <c r="I73" s="201">
        <v>0.05</v>
      </c>
      <c r="J73" s="201" t="s">
        <v>56</v>
      </c>
      <c r="K73" s="201">
        <v>98</v>
      </c>
      <c r="L73" s="201">
        <v>80</v>
      </c>
      <c r="M73" s="201">
        <v>11</v>
      </c>
      <c r="N73" s="201">
        <v>3</v>
      </c>
      <c r="O73" s="201">
        <v>3</v>
      </c>
      <c r="P73" s="201">
        <v>8</v>
      </c>
      <c r="Q73" s="201">
        <v>0.5</v>
      </c>
      <c r="R73" s="201" t="s">
        <v>56</v>
      </c>
      <c r="S73" s="237">
        <v>61</v>
      </c>
    </row>
    <row r="74" spans="1:19" ht="16.5" thickBot="1" x14ac:dyDescent="0.3">
      <c r="A74" s="306"/>
      <c r="B74" s="56" t="s">
        <v>104</v>
      </c>
      <c r="C74" s="223">
        <v>30</v>
      </c>
      <c r="D74" s="197">
        <v>2.4</v>
      </c>
      <c r="E74" s="199">
        <v>0.3</v>
      </c>
      <c r="F74" s="197">
        <v>13.8</v>
      </c>
      <c r="G74" s="199">
        <v>67.5</v>
      </c>
      <c r="H74" s="197">
        <v>3.3000000000000002E-2</v>
      </c>
      <c r="I74" s="198">
        <v>8.9999999999999993E-3</v>
      </c>
      <c r="J74" s="198"/>
      <c r="K74" s="198"/>
      <c r="L74" s="198"/>
      <c r="M74" s="198">
        <v>6</v>
      </c>
      <c r="N74" s="198">
        <v>19.5</v>
      </c>
      <c r="O74" s="198">
        <v>4.2</v>
      </c>
      <c r="P74" s="199">
        <v>27.9</v>
      </c>
      <c r="Q74" s="197">
        <v>0.33</v>
      </c>
      <c r="R74" s="198">
        <v>11.58</v>
      </c>
      <c r="S74" s="239">
        <v>79</v>
      </c>
    </row>
    <row r="75" spans="1:19" ht="16.5" thickBot="1" x14ac:dyDescent="0.3">
      <c r="A75" s="306"/>
      <c r="B75" s="47" t="s">
        <v>11</v>
      </c>
      <c r="C75" s="224">
        <v>48</v>
      </c>
      <c r="D75" s="147">
        <v>3.1920000000000002</v>
      </c>
      <c r="E75" s="147">
        <v>0.57599999999999996</v>
      </c>
      <c r="F75" s="147">
        <v>25.44</v>
      </c>
      <c r="G75" s="147">
        <v>119.52</v>
      </c>
      <c r="H75" s="147">
        <v>8.1600000000000006E-2</v>
      </c>
      <c r="I75" s="147">
        <v>3.8399999999999997E-2</v>
      </c>
      <c r="J75" s="147">
        <v>0</v>
      </c>
      <c r="K75" s="147">
        <v>0</v>
      </c>
      <c r="L75" s="147">
        <v>0</v>
      </c>
      <c r="M75" s="147">
        <v>13.92</v>
      </c>
      <c r="N75" s="147">
        <v>72</v>
      </c>
      <c r="O75" s="147">
        <v>22.56</v>
      </c>
      <c r="P75" s="208">
        <v>112</v>
      </c>
      <c r="Q75" s="209">
        <v>1.8720000000000001</v>
      </c>
      <c r="R75" s="198">
        <v>24.48</v>
      </c>
      <c r="S75" s="240">
        <v>80</v>
      </c>
    </row>
    <row r="76" spans="1:19" ht="16.5" thickBot="1" x14ac:dyDescent="0.3">
      <c r="A76" s="28"/>
      <c r="B76" s="24" t="s">
        <v>45</v>
      </c>
      <c r="C76" s="144">
        <f>SUM(C69:C75)</f>
        <v>778</v>
      </c>
      <c r="D76" s="139">
        <f t="shared" ref="D76" si="10">SUM(D69:D75)</f>
        <v>28.281999999999996</v>
      </c>
      <c r="E76" s="139">
        <f t="shared" ref="E76" si="11">SUM(E69:E75)</f>
        <v>21.116</v>
      </c>
      <c r="F76" s="139">
        <f t="shared" ref="F76" si="12">SUM(F69:F75)</f>
        <v>104.99999999999999</v>
      </c>
      <c r="G76" s="139">
        <f t="shared" ref="G76" si="13">SUM(G69:G75)</f>
        <v>724.21</v>
      </c>
      <c r="H76" s="139">
        <f t="shared" ref="H76" si="14">SUM(H69:H75)</f>
        <v>0.58460000000000001</v>
      </c>
      <c r="I76" s="139">
        <f t="shared" ref="I76" si="15">SUM(I69:I75)</f>
        <v>0.3624</v>
      </c>
      <c r="J76" s="139">
        <f t="shared" ref="J76" si="16">SUM(J69:J75)</f>
        <v>0.26500000000000001</v>
      </c>
      <c r="K76" s="139">
        <f t="shared" ref="K76" si="17">SUM(K69:K75)</f>
        <v>385.21999999999997</v>
      </c>
      <c r="L76" s="139">
        <f t="shared" ref="L76" si="18">SUM(L69:L75)</f>
        <v>98.710000000000008</v>
      </c>
      <c r="M76" s="139">
        <f t="shared" ref="M76" si="19">SUM(M69:M75)</f>
        <v>141.16</v>
      </c>
      <c r="N76" s="139">
        <f t="shared" ref="N76" si="20">SUM(N69:N75)</f>
        <v>452.51</v>
      </c>
      <c r="O76" s="139">
        <f t="shared" ref="O76" si="21">SUM(O69:O75)</f>
        <v>145.72999999999999</v>
      </c>
      <c r="P76" s="139">
        <f t="shared" ref="P76" si="22">SUM(P69:P75)</f>
        <v>1555.72</v>
      </c>
      <c r="Q76" s="139">
        <f t="shared" ref="Q76" si="23">SUM(Q69:Q75)</f>
        <v>6.2619999999999996</v>
      </c>
      <c r="R76" s="139">
        <f t="shared" ref="R76" si="24">SUM(R69:R75)</f>
        <v>93.440000000000012</v>
      </c>
      <c r="S76" s="241"/>
    </row>
    <row r="77" spans="1:19" ht="16.5" thickBot="1" x14ac:dyDescent="0.3">
      <c r="A77" s="30" t="s">
        <v>46</v>
      </c>
      <c r="B77" s="74" t="s">
        <v>80</v>
      </c>
      <c r="C77" s="217">
        <v>36</v>
      </c>
      <c r="D77" s="201">
        <v>3.7</v>
      </c>
      <c r="E77" s="201">
        <v>1.49</v>
      </c>
      <c r="F77" s="201">
        <v>14.54</v>
      </c>
      <c r="G77" s="201">
        <v>86.4</v>
      </c>
      <c r="H77" s="193">
        <v>2.4400000000000002E-2</v>
      </c>
      <c r="I77" s="194">
        <v>0.04</v>
      </c>
      <c r="J77" s="194">
        <v>0.10100000000000001</v>
      </c>
      <c r="K77" s="194">
        <v>7.03</v>
      </c>
      <c r="L77" s="194">
        <v>1.0999999999999999E-2</v>
      </c>
      <c r="M77" s="194">
        <v>23.8</v>
      </c>
      <c r="N77" s="194">
        <v>32.049999999999997</v>
      </c>
      <c r="O77" s="194">
        <v>5.34</v>
      </c>
      <c r="P77" s="194">
        <v>33.53</v>
      </c>
      <c r="Q77" s="194">
        <v>0.28000000000000003</v>
      </c>
      <c r="R77" s="194">
        <v>1.65</v>
      </c>
      <c r="S77" s="239">
        <v>71</v>
      </c>
    </row>
    <row r="78" spans="1:19" ht="16.5" thickBot="1" x14ac:dyDescent="0.3">
      <c r="A78" s="27"/>
      <c r="B78" s="107" t="s">
        <v>81</v>
      </c>
      <c r="C78" s="225">
        <v>200</v>
      </c>
      <c r="D78" s="192">
        <v>0.1</v>
      </c>
      <c r="E78" s="192" t="s">
        <v>57</v>
      </c>
      <c r="F78" s="192">
        <v>23.7</v>
      </c>
      <c r="G78" s="192">
        <v>95</v>
      </c>
      <c r="H78" s="200" t="s">
        <v>56</v>
      </c>
      <c r="I78" s="201" t="s">
        <v>56</v>
      </c>
      <c r="J78" s="201" t="s">
        <v>56</v>
      </c>
      <c r="K78" s="201" t="s">
        <v>56</v>
      </c>
      <c r="L78" s="201">
        <v>1.2</v>
      </c>
      <c r="M78" s="201">
        <v>4.8</v>
      </c>
      <c r="N78" s="201">
        <v>5.9</v>
      </c>
      <c r="O78" s="201">
        <v>2.61</v>
      </c>
      <c r="P78" s="201">
        <v>21</v>
      </c>
      <c r="Q78" s="201">
        <v>0.13</v>
      </c>
      <c r="R78" s="201">
        <v>0.01</v>
      </c>
      <c r="S78" s="237">
        <v>64</v>
      </c>
    </row>
    <row r="79" spans="1:19" ht="16.5" thickBot="1" x14ac:dyDescent="0.3">
      <c r="A79" s="27"/>
      <c r="B79" s="67" t="s">
        <v>149</v>
      </c>
      <c r="C79" s="226">
        <v>100</v>
      </c>
      <c r="D79" s="210">
        <v>0.4</v>
      </c>
      <c r="E79" s="210">
        <v>0.4</v>
      </c>
      <c r="F79" s="210">
        <v>9.8000000000000007</v>
      </c>
      <c r="G79" s="210">
        <v>47</v>
      </c>
      <c r="H79" s="211">
        <v>2.1999999999999999E-2</v>
      </c>
      <c r="I79" s="211">
        <v>1.6E-2</v>
      </c>
      <c r="J79" s="211"/>
      <c r="K79" s="211">
        <v>3</v>
      </c>
      <c r="L79" s="211">
        <v>4</v>
      </c>
      <c r="M79" s="211">
        <v>14.08</v>
      </c>
      <c r="N79" s="211">
        <v>9.57</v>
      </c>
      <c r="O79" s="211">
        <v>7.83</v>
      </c>
      <c r="P79" s="211">
        <v>230.74</v>
      </c>
      <c r="Q79" s="211">
        <v>1.91</v>
      </c>
      <c r="R79" s="211">
        <v>1.76</v>
      </c>
      <c r="S79" s="238">
        <v>67</v>
      </c>
    </row>
    <row r="80" spans="1:19" ht="16.5" thickBot="1" x14ac:dyDescent="0.3">
      <c r="A80" s="30"/>
      <c r="B80" s="52"/>
      <c r="C80" s="22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227"/>
    </row>
    <row r="81" spans="1:19" ht="16.5" thickBot="1" x14ac:dyDescent="0.3">
      <c r="A81" s="31"/>
      <c r="B81" s="32" t="s">
        <v>48</v>
      </c>
      <c r="C81" s="187">
        <f>SUM(C77:C80)</f>
        <v>336</v>
      </c>
      <c r="D81" s="188">
        <f t="shared" ref="D81" si="25">SUM(D77:D80)</f>
        <v>4.2</v>
      </c>
      <c r="E81" s="188">
        <f t="shared" ref="E81" si="26">SUM(E77:E80)</f>
        <v>1.8900000000000001</v>
      </c>
      <c r="F81" s="188">
        <f t="shared" ref="F81" si="27">SUM(F77:F80)</f>
        <v>48.039999999999992</v>
      </c>
      <c r="G81" s="188">
        <f t="shared" ref="G81" si="28">SUM(G77:G80)</f>
        <v>228.4</v>
      </c>
      <c r="H81" s="188">
        <f t="shared" ref="H81" si="29">SUM(H77:H80)</f>
        <v>4.6399999999999997E-2</v>
      </c>
      <c r="I81" s="188">
        <f t="shared" ref="I81" si="30">SUM(I77:I80)</f>
        <v>5.6000000000000001E-2</v>
      </c>
      <c r="J81" s="188">
        <f t="shared" ref="J81" si="31">SUM(J77:J80)</f>
        <v>0.10100000000000001</v>
      </c>
      <c r="K81" s="188">
        <f t="shared" ref="K81" si="32">SUM(K77:K80)</f>
        <v>10.030000000000001</v>
      </c>
      <c r="L81" s="188">
        <f t="shared" ref="L81" si="33">SUM(L77:L80)</f>
        <v>5.2110000000000003</v>
      </c>
      <c r="M81" s="188">
        <f t="shared" ref="M81" si="34">SUM(M77:M80)</f>
        <v>42.68</v>
      </c>
      <c r="N81" s="188">
        <f t="shared" ref="N81" si="35">SUM(N77:N80)</f>
        <v>47.519999999999996</v>
      </c>
      <c r="O81" s="188">
        <f t="shared" ref="O81" si="36">SUM(O77:O80)</f>
        <v>15.78</v>
      </c>
      <c r="P81" s="188">
        <f t="shared" ref="P81" si="37">SUM(P77:P80)</f>
        <v>285.27</v>
      </c>
      <c r="Q81" s="188">
        <f t="shared" ref="Q81" si="38">SUM(Q77:Q80)</f>
        <v>2.3199999999999998</v>
      </c>
      <c r="R81" s="188">
        <f t="shared" ref="R81" si="39">SUM(R77:R80)</f>
        <v>3.42</v>
      </c>
      <c r="S81" s="212"/>
    </row>
    <row r="82" spans="1:19" ht="16.5" thickBot="1" x14ac:dyDescent="0.3">
      <c r="A82" s="33"/>
      <c r="B82" s="34" t="s">
        <v>49</v>
      </c>
      <c r="C82" s="228">
        <f>C68+C76+C81</f>
        <v>1629</v>
      </c>
      <c r="D82" s="40">
        <f>SUM(D68,D76,D81,)</f>
        <v>42.152000000000001</v>
      </c>
      <c r="E82" s="40">
        <f>SUM(E68,E76,E81,)</f>
        <v>38.674181818181822</v>
      </c>
      <c r="F82" s="40">
        <f>SUM(F68,F76,F81,)</f>
        <v>244.47318181818181</v>
      </c>
      <c r="G82" s="40">
        <f>SUM(G68,G76,G81,)</f>
        <v>1506.5600000000002</v>
      </c>
      <c r="H82" s="40">
        <f>SUM(H68,H76,H81,)</f>
        <v>0.78800000000000003</v>
      </c>
      <c r="I82" s="40">
        <f t="shared" ref="I82:Q82" si="40">SUM(I68,I76,I81,)</f>
        <v>0.62240000000000006</v>
      </c>
      <c r="J82" s="40">
        <f t="shared" si="40"/>
        <v>0.496</v>
      </c>
      <c r="K82" s="40">
        <f t="shared" si="40"/>
        <v>477.65</v>
      </c>
      <c r="L82" s="40">
        <f t="shared" si="40"/>
        <v>104.51100000000001</v>
      </c>
      <c r="M82" s="40">
        <f t="shared" si="40"/>
        <v>328.44</v>
      </c>
      <c r="N82" s="40">
        <f t="shared" si="40"/>
        <v>716.63</v>
      </c>
      <c r="O82" s="40">
        <f t="shared" si="40"/>
        <v>220.48</v>
      </c>
      <c r="P82" s="40">
        <f t="shared" si="40"/>
        <v>2170.09</v>
      </c>
      <c r="Q82" s="40">
        <f t="shared" si="40"/>
        <v>11.891</v>
      </c>
      <c r="R82" s="40">
        <f>SUM(R68,R76,R81,)/1000</f>
        <v>0.12760000000000002</v>
      </c>
      <c r="S82" s="213"/>
    </row>
    <row r="83" spans="1:19" ht="32.25" thickBot="1" x14ac:dyDescent="0.3">
      <c r="A83" s="28"/>
      <c r="B83" s="24" t="s">
        <v>50</v>
      </c>
      <c r="C83" s="190"/>
      <c r="D83" s="41">
        <f>D82*100/77</f>
        <v>54.74285714285714</v>
      </c>
      <c r="E83" s="174">
        <f>E82*100/79</f>
        <v>48.954660529344082</v>
      </c>
      <c r="F83" s="174">
        <f>F82*100/335</f>
        <v>72.977069199457247</v>
      </c>
      <c r="G83" s="42">
        <f>G82*100/2350</f>
        <v>64.108936170212772</v>
      </c>
      <c r="H83" s="40">
        <f>H82*100/1.2</f>
        <v>65.666666666666671</v>
      </c>
      <c r="I83" s="41">
        <f>I82*100/1.4</f>
        <v>44.45714285714287</v>
      </c>
      <c r="J83" s="41">
        <f>J82*100/10</f>
        <v>4.96</v>
      </c>
      <c r="K83" s="41">
        <f>K82*100/700</f>
        <v>68.23571428571428</v>
      </c>
      <c r="L83" s="41">
        <f>L82*100/60</f>
        <v>174.185</v>
      </c>
      <c r="M83" s="41">
        <f>M82*100/1100</f>
        <v>29.858181818181819</v>
      </c>
      <c r="N83" s="41">
        <f>N82*100/1100</f>
        <v>65.148181818181811</v>
      </c>
      <c r="O83" s="41">
        <f>O82*100/250</f>
        <v>88.191999999999993</v>
      </c>
      <c r="P83" s="41">
        <f>P82*100/1100</f>
        <v>197.28090909090909</v>
      </c>
      <c r="Q83" s="42">
        <f>Q82*100/12</f>
        <v>99.091666666666654</v>
      </c>
      <c r="R83" s="41">
        <f>R82*100/0.1</f>
        <v>127.60000000000001</v>
      </c>
      <c r="S83" s="214"/>
    </row>
    <row r="87" spans="1:19" ht="234.75" customHeight="1" x14ac:dyDescent="0.25"/>
    <row r="91" spans="1:19" ht="44.25" customHeight="1" thickBot="1" x14ac:dyDescent="0.3">
      <c r="B91" s="9" t="s">
        <v>29</v>
      </c>
    </row>
    <row r="92" spans="1:19" ht="15.75" thickBot="1" x14ac:dyDescent="0.3">
      <c r="A92" s="309" t="s">
        <v>30</v>
      </c>
      <c r="B92" s="309" t="s">
        <v>31</v>
      </c>
      <c r="C92" s="309" t="s">
        <v>32</v>
      </c>
      <c r="D92" s="311" t="s">
        <v>33</v>
      </c>
      <c r="E92" s="312"/>
      <c r="F92" s="313"/>
      <c r="G92" s="309" t="s">
        <v>34</v>
      </c>
      <c r="H92" s="311" t="s">
        <v>0</v>
      </c>
      <c r="I92" s="312"/>
      <c r="J92" s="312"/>
      <c r="K92" s="312"/>
      <c r="L92" s="313"/>
      <c r="M92" s="311" t="s">
        <v>28</v>
      </c>
      <c r="N92" s="312"/>
      <c r="O92" s="312"/>
      <c r="P92" s="312"/>
      <c r="Q92" s="312"/>
      <c r="R92" s="313"/>
      <c r="S92" s="309" t="s">
        <v>35</v>
      </c>
    </row>
    <row r="93" spans="1:19" ht="29.25" thickBot="1" x14ac:dyDescent="0.3">
      <c r="A93" s="310"/>
      <c r="B93" s="310"/>
      <c r="C93" s="310"/>
      <c r="D93" s="11" t="s">
        <v>36</v>
      </c>
      <c r="E93" s="11" t="s">
        <v>37</v>
      </c>
      <c r="F93" s="11" t="s">
        <v>38</v>
      </c>
      <c r="G93" s="310"/>
      <c r="H93" s="6" t="s">
        <v>1</v>
      </c>
      <c r="I93" s="6" t="s">
        <v>24</v>
      </c>
      <c r="J93" s="6" t="s">
        <v>25</v>
      </c>
      <c r="K93" s="6" t="s">
        <v>3</v>
      </c>
      <c r="L93" s="6" t="s">
        <v>2</v>
      </c>
      <c r="M93" s="6" t="s">
        <v>12</v>
      </c>
      <c r="N93" s="6" t="s">
        <v>4</v>
      </c>
      <c r="O93" s="6" t="s">
        <v>5</v>
      </c>
      <c r="P93" s="6" t="s">
        <v>26</v>
      </c>
      <c r="Q93" s="6" t="s">
        <v>6</v>
      </c>
      <c r="R93" s="6" t="s">
        <v>27</v>
      </c>
      <c r="S93" s="310"/>
    </row>
    <row r="94" spans="1:19" x14ac:dyDescent="0.25">
      <c r="A94" s="12"/>
      <c r="B94" s="13" t="s">
        <v>39</v>
      </c>
      <c r="C94" s="307"/>
      <c r="D94" s="307"/>
      <c r="E94" s="307"/>
      <c r="F94" s="307"/>
      <c r="G94" s="307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303"/>
    </row>
    <row r="95" spans="1:19" ht="15.75" thickBot="1" x14ac:dyDescent="0.3">
      <c r="A95" s="15"/>
      <c r="B95" s="16" t="s">
        <v>72</v>
      </c>
      <c r="C95" s="308"/>
      <c r="D95" s="308"/>
      <c r="E95" s="308"/>
      <c r="F95" s="308"/>
      <c r="G95" s="308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304"/>
    </row>
    <row r="96" spans="1:19" ht="16.5" thickBot="1" x14ac:dyDescent="0.3">
      <c r="A96" s="18"/>
      <c r="B96" s="107" t="s">
        <v>86</v>
      </c>
      <c r="C96" s="79">
        <v>160</v>
      </c>
      <c r="D96" s="80">
        <v>13.8</v>
      </c>
      <c r="E96" s="80">
        <v>18.399999999999999</v>
      </c>
      <c r="F96" s="80">
        <v>2.8</v>
      </c>
      <c r="G96" s="80">
        <v>232</v>
      </c>
      <c r="H96" s="82">
        <v>0.438</v>
      </c>
      <c r="I96" s="81">
        <v>0.35699999999999998</v>
      </c>
      <c r="J96" s="81">
        <v>2.71</v>
      </c>
      <c r="K96" s="81">
        <v>127</v>
      </c>
      <c r="L96" s="81">
        <v>0.24</v>
      </c>
      <c r="M96" s="81">
        <v>105.2</v>
      </c>
      <c r="N96" s="81">
        <v>211.6</v>
      </c>
      <c r="O96" s="81">
        <v>16.649999999999999</v>
      </c>
      <c r="P96" s="81">
        <v>173</v>
      </c>
      <c r="Q96" s="81">
        <v>2.27</v>
      </c>
      <c r="R96" s="81">
        <v>22.59</v>
      </c>
      <c r="S96" s="51">
        <v>26</v>
      </c>
    </row>
    <row r="97" spans="1:19" ht="16.5" thickBot="1" x14ac:dyDescent="0.3">
      <c r="A97" s="22"/>
      <c r="B97" s="107" t="s">
        <v>83</v>
      </c>
      <c r="C97" s="79">
        <v>200</v>
      </c>
      <c r="D97" s="80">
        <v>3.98</v>
      </c>
      <c r="E97" s="80">
        <v>4.07</v>
      </c>
      <c r="F97" s="80">
        <v>22.35</v>
      </c>
      <c r="G97" s="80">
        <v>141.75</v>
      </c>
      <c r="H97" s="79">
        <v>0.03</v>
      </c>
      <c r="I97" s="80">
        <v>0.13</v>
      </c>
      <c r="J97" s="80" t="s">
        <v>57</v>
      </c>
      <c r="K97" s="80">
        <v>13.3</v>
      </c>
      <c r="L97" s="80">
        <v>0.52</v>
      </c>
      <c r="M97" s="80">
        <v>111</v>
      </c>
      <c r="N97" s="80">
        <v>107</v>
      </c>
      <c r="O97" s="80">
        <v>30.7</v>
      </c>
      <c r="P97" s="80">
        <v>184</v>
      </c>
      <c r="Q97" s="80">
        <v>1.1000000000000001</v>
      </c>
      <c r="R97" s="80">
        <v>9</v>
      </c>
      <c r="S97" s="51">
        <v>56</v>
      </c>
    </row>
    <row r="98" spans="1:19" ht="16.5" thickBot="1" x14ac:dyDescent="0.3">
      <c r="A98" s="305" t="s">
        <v>41</v>
      </c>
      <c r="B98" s="107" t="s">
        <v>84</v>
      </c>
      <c r="C98" s="79" t="s">
        <v>8</v>
      </c>
      <c r="D98" s="80">
        <v>5.08</v>
      </c>
      <c r="E98" s="80">
        <v>10.28</v>
      </c>
      <c r="F98" s="80">
        <v>13.39</v>
      </c>
      <c r="G98" s="80">
        <v>170.5</v>
      </c>
      <c r="H98" s="127">
        <v>6.8000000000000005E-2</v>
      </c>
      <c r="I98" s="128">
        <v>6.2E-2</v>
      </c>
      <c r="J98" s="81">
        <v>0.13</v>
      </c>
      <c r="K98" s="128">
        <v>70</v>
      </c>
      <c r="L98" s="128" t="s">
        <v>85</v>
      </c>
      <c r="M98" s="128">
        <v>111.2</v>
      </c>
      <c r="N98" s="128">
        <v>92</v>
      </c>
      <c r="O98" s="128">
        <v>17.2</v>
      </c>
      <c r="P98" s="128">
        <v>66.400000000000006</v>
      </c>
      <c r="Q98" s="128">
        <v>0.88</v>
      </c>
      <c r="R98" s="128">
        <v>15.44</v>
      </c>
      <c r="S98" s="59">
        <v>2</v>
      </c>
    </row>
    <row r="99" spans="1:19" ht="15.75" thickBot="1" x14ac:dyDescent="0.3">
      <c r="A99" s="305"/>
      <c r="B99" s="60" t="s">
        <v>149</v>
      </c>
      <c r="C99" s="57">
        <v>100</v>
      </c>
      <c r="D99" s="19">
        <v>0.8</v>
      </c>
      <c r="E99" s="19">
        <v>0.2</v>
      </c>
      <c r="F99" s="19">
        <v>7.5</v>
      </c>
      <c r="G99" s="20">
        <v>38</v>
      </c>
      <c r="H99" s="57">
        <v>0.06</v>
      </c>
      <c r="I99" s="19">
        <v>0.03</v>
      </c>
      <c r="J99" s="58"/>
      <c r="K99" s="58">
        <v>10</v>
      </c>
      <c r="L99" s="58">
        <v>38</v>
      </c>
      <c r="M99" s="58">
        <v>35</v>
      </c>
      <c r="N99" s="58">
        <v>17</v>
      </c>
      <c r="O99" s="58">
        <v>11</v>
      </c>
      <c r="P99" s="20">
        <v>155</v>
      </c>
      <c r="Q99" s="19">
        <v>0.1</v>
      </c>
      <c r="R99" s="58">
        <v>0.26</v>
      </c>
      <c r="S99" s="51">
        <v>67</v>
      </c>
    </row>
    <row r="100" spans="1:19" ht="16.5" thickBot="1" x14ac:dyDescent="0.3">
      <c r="A100" s="23" t="s">
        <v>42</v>
      </c>
      <c r="B100" s="24" t="s">
        <v>43</v>
      </c>
      <c r="C100" s="25">
        <v>515</v>
      </c>
      <c r="D100" s="139">
        <f t="shared" ref="D100:R100" si="41">SUM(D96:D99)</f>
        <v>23.66</v>
      </c>
      <c r="E100" s="139">
        <f t="shared" si="41"/>
        <v>32.950000000000003</v>
      </c>
      <c r="F100" s="139">
        <f t="shared" si="41"/>
        <v>46.040000000000006</v>
      </c>
      <c r="G100" s="139">
        <f t="shared" si="41"/>
        <v>582.25</v>
      </c>
      <c r="H100" s="139">
        <f t="shared" si="41"/>
        <v>0.59600000000000009</v>
      </c>
      <c r="I100" s="139">
        <f t="shared" si="41"/>
        <v>0.57899999999999996</v>
      </c>
      <c r="J100" s="139">
        <f t="shared" si="41"/>
        <v>2.84</v>
      </c>
      <c r="K100" s="139">
        <f t="shared" si="41"/>
        <v>220.3</v>
      </c>
      <c r="L100" s="139">
        <f t="shared" si="41"/>
        <v>38.76</v>
      </c>
      <c r="M100" s="139">
        <f t="shared" si="41"/>
        <v>362.4</v>
      </c>
      <c r="N100" s="139">
        <f t="shared" si="41"/>
        <v>427.6</v>
      </c>
      <c r="O100" s="139">
        <f t="shared" si="41"/>
        <v>75.55</v>
      </c>
      <c r="P100" s="139">
        <f t="shared" si="41"/>
        <v>578.4</v>
      </c>
      <c r="Q100" s="139">
        <f t="shared" si="41"/>
        <v>4.3499999999999996</v>
      </c>
      <c r="R100" s="139">
        <f t="shared" si="41"/>
        <v>47.29</v>
      </c>
      <c r="S100" s="49"/>
    </row>
    <row r="101" spans="1:19" ht="16.5" thickBot="1" x14ac:dyDescent="0.3">
      <c r="A101" s="26"/>
      <c r="B101" s="107" t="s">
        <v>87</v>
      </c>
      <c r="C101" s="129">
        <v>60</v>
      </c>
      <c r="D101" s="81">
        <v>1.38</v>
      </c>
      <c r="E101" s="81">
        <v>4.38</v>
      </c>
      <c r="F101" s="81">
        <v>8.6999999999999993</v>
      </c>
      <c r="G101" s="81">
        <v>80</v>
      </c>
      <c r="H101" s="82">
        <v>5.6000000000000001E-2</v>
      </c>
      <c r="I101" s="81">
        <v>3.6999999999999998E-2</v>
      </c>
      <c r="J101" s="81" t="s">
        <v>57</v>
      </c>
      <c r="K101" s="81">
        <v>134.9</v>
      </c>
      <c r="L101" s="81">
        <v>2.14</v>
      </c>
      <c r="M101" s="81">
        <v>12.03</v>
      </c>
      <c r="N101" s="81">
        <v>54.83</v>
      </c>
      <c r="O101" s="81">
        <v>22</v>
      </c>
      <c r="P101" s="81">
        <v>171.94</v>
      </c>
      <c r="Q101" s="81">
        <v>0.72</v>
      </c>
      <c r="R101" s="81">
        <v>2</v>
      </c>
      <c r="S101" s="51">
        <v>1</v>
      </c>
    </row>
    <row r="102" spans="1:19" ht="16.5" thickBot="1" x14ac:dyDescent="0.3">
      <c r="A102" s="26"/>
      <c r="B102" s="107" t="s">
        <v>88</v>
      </c>
      <c r="C102" s="98">
        <v>200</v>
      </c>
      <c r="D102" s="137">
        <v>3.1</v>
      </c>
      <c r="E102" s="137">
        <v>3.5</v>
      </c>
      <c r="F102" s="137">
        <v>8.4</v>
      </c>
      <c r="G102" s="137">
        <v>77.5</v>
      </c>
      <c r="H102" s="82">
        <v>7.4999999999999997E-2</v>
      </c>
      <c r="I102" s="81">
        <v>3.1E-2</v>
      </c>
      <c r="J102" s="81" t="s">
        <v>57</v>
      </c>
      <c r="K102" s="81">
        <v>66.2</v>
      </c>
      <c r="L102" s="81">
        <v>1.88</v>
      </c>
      <c r="M102" s="81">
        <v>16.88</v>
      </c>
      <c r="N102" s="81">
        <v>34.340000000000003</v>
      </c>
      <c r="O102" s="81">
        <v>14.57</v>
      </c>
      <c r="P102" s="81">
        <v>216.81</v>
      </c>
      <c r="Q102" s="81">
        <v>0.41</v>
      </c>
      <c r="R102" s="81">
        <v>3.31</v>
      </c>
      <c r="S102" s="51">
        <v>20</v>
      </c>
    </row>
    <row r="103" spans="1:19" ht="32.25" thickBot="1" x14ac:dyDescent="0.3">
      <c r="A103" s="27" t="s">
        <v>44</v>
      </c>
      <c r="B103" s="130" t="s">
        <v>92</v>
      </c>
      <c r="C103" s="80">
        <v>90</v>
      </c>
      <c r="D103" s="81">
        <v>16.87</v>
      </c>
      <c r="E103" s="81">
        <v>12.17</v>
      </c>
      <c r="F103" s="81">
        <v>1.62</v>
      </c>
      <c r="G103" s="81">
        <v>184.8</v>
      </c>
      <c r="H103" s="82">
        <v>4.9000000000000002E-2</v>
      </c>
      <c r="I103" s="81">
        <v>4.0000000000000001E-3</v>
      </c>
      <c r="J103" s="81" t="s">
        <v>55</v>
      </c>
      <c r="K103" s="81">
        <v>8.4499999999999993</v>
      </c>
      <c r="L103" s="81">
        <v>3.51</v>
      </c>
      <c r="M103" s="81">
        <v>34.78</v>
      </c>
      <c r="N103" s="81">
        <v>121.81</v>
      </c>
      <c r="O103" s="81">
        <v>19.04</v>
      </c>
      <c r="P103" s="81">
        <v>36.28</v>
      </c>
      <c r="Q103" s="81">
        <v>1.23</v>
      </c>
      <c r="R103" s="81">
        <v>0.88</v>
      </c>
      <c r="S103" s="51">
        <v>39</v>
      </c>
    </row>
    <row r="104" spans="1:19" ht="16.5" thickBot="1" x14ac:dyDescent="0.3">
      <c r="A104" s="27"/>
      <c r="B104" s="107" t="s">
        <v>89</v>
      </c>
      <c r="C104" s="83">
        <v>150</v>
      </c>
      <c r="D104" s="91">
        <v>5.0999999999999996</v>
      </c>
      <c r="E104" s="91">
        <v>4.4000000000000004</v>
      </c>
      <c r="F104" s="91">
        <v>30</v>
      </c>
      <c r="G104" s="91">
        <v>180</v>
      </c>
      <c r="H104" s="79">
        <v>0.06</v>
      </c>
      <c r="I104" s="80">
        <v>0.03</v>
      </c>
      <c r="J104" s="80">
        <v>7.3999999999999996E-2</v>
      </c>
      <c r="K104" s="80">
        <v>26.6</v>
      </c>
      <c r="L104" s="80" t="s">
        <v>57</v>
      </c>
      <c r="M104" s="80">
        <v>11</v>
      </c>
      <c r="N104" s="80">
        <v>40</v>
      </c>
      <c r="O104" s="80">
        <v>7</v>
      </c>
      <c r="P104" s="80">
        <v>53</v>
      </c>
      <c r="Q104" s="80">
        <v>0.7</v>
      </c>
      <c r="R104" s="80">
        <v>0.8</v>
      </c>
      <c r="S104" s="51">
        <v>45</v>
      </c>
    </row>
    <row r="105" spans="1:19" ht="16.5" thickBot="1" x14ac:dyDescent="0.3">
      <c r="A105" s="306"/>
      <c r="B105" s="107" t="s">
        <v>9</v>
      </c>
      <c r="C105" s="1">
        <v>200</v>
      </c>
      <c r="D105" s="69">
        <v>0.1</v>
      </c>
      <c r="E105" s="70" t="s">
        <v>55</v>
      </c>
      <c r="F105" s="70">
        <v>9</v>
      </c>
      <c r="G105" s="70">
        <v>36</v>
      </c>
      <c r="H105" s="69" t="s">
        <v>56</v>
      </c>
      <c r="I105" s="70">
        <v>0.01</v>
      </c>
      <c r="J105" s="70" t="s">
        <v>56</v>
      </c>
      <c r="K105" s="70">
        <v>0.3</v>
      </c>
      <c r="L105" s="70">
        <v>0.04</v>
      </c>
      <c r="M105" s="70">
        <v>4.5</v>
      </c>
      <c r="N105" s="70">
        <v>7.2</v>
      </c>
      <c r="O105" s="70">
        <v>3.8</v>
      </c>
      <c r="P105" s="70">
        <v>20.8</v>
      </c>
      <c r="Q105" s="70">
        <v>0.7</v>
      </c>
      <c r="R105" s="70" t="s">
        <v>55</v>
      </c>
      <c r="S105" s="51">
        <v>53</v>
      </c>
    </row>
    <row r="106" spans="1:19" ht="16.5" thickBot="1" x14ac:dyDescent="0.3">
      <c r="A106" s="306"/>
      <c r="B106" s="107" t="s">
        <v>10</v>
      </c>
      <c r="C106" s="1">
        <v>55</v>
      </c>
      <c r="D106" s="2">
        <v>4.4000000000000004</v>
      </c>
      <c r="E106" s="2">
        <v>0.55000000000000004</v>
      </c>
      <c r="F106" s="2">
        <v>25.3</v>
      </c>
      <c r="G106" s="2">
        <v>123.75</v>
      </c>
      <c r="H106" s="2">
        <v>6.0499999999999998E-2</v>
      </c>
      <c r="I106" s="2">
        <v>1.6500000000000001E-2</v>
      </c>
      <c r="J106" s="2">
        <v>0</v>
      </c>
      <c r="K106" s="2">
        <v>0</v>
      </c>
      <c r="L106" s="2">
        <v>0</v>
      </c>
      <c r="M106" s="2">
        <v>11</v>
      </c>
      <c r="N106" s="2">
        <v>35.75</v>
      </c>
      <c r="O106" s="2">
        <v>7.7</v>
      </c>
      <c r="P106" s="20">
        <v>51.15</v>
      </c>
      <c r="Q106" s="19">
        <v>0.60499999999999998</v>
      </c>
      <c r="R106" s="58">
        <v>21.23</v>
      </c>
      <c r="S106" s="51">
        <v>79</v>
      </c>
    </row>
    <row r="107" spans="1:19" ht="16.5" thickBot="1" x14ac:dyDescent="0.3">
      <c r="A107" s="306"/>
      <c r="B107" s="107" t="s">
        <v>11</v>
      </c>
      <c r="C107" s="1">
        <v>48</v>
      </c>
      <c r="D107" s="2">
        <v>3.1920000000000002</v>
      </c>
      <c r="E107" s="2">
        <v>0.57599999999999996</v>
      </c>
      <c r="F107" s="2">
        <v>25.44</v>
      </c>
      <c r="G107" s="2">
        <v>119.52</v>
      </c>
      <c r="H107" s="2">
        <v>8.1600000000000006E-2</v>
      </c>
      <c r="I107" s="2">
        <v>3.8399999999999997E-2</v>
      </c>
      <c r="J107" s="2">
        <v>0</v>
      </c>
      <c r="K107" s="2">
        <v>0</v>
      </c>
      <c r="L107" s="2">
        <v>0</v>
      </c>
      <c r="M107" s="2">
        <v>13.92</v>
      </c>
      <c r="N107" s="2">
        <v>72</v>
      </c>
      <c r="O107" s="2">
        <v>22.56</v>
      </c>
      <c r="P107" s="71">
        <v>112</v>
      </c>
      <c r="Q107" s="72">
        <v>1.8720000000000001</v>
      </c>
      <c r="R107" s="58">
        <v>24.48</v>
      </c>
      <c r="S107" s="73">
        <v>80</v>
      </c>
    </row>
    <row r="108" spans="1:19" ht="16.5" thickBot="1" x14ac:dyDescent="0.3">
      <c r="A108" s="28"/>
      <c r="B108" s="24" t="s">
        <v>45</v>
      </c>
      <c r="C108" s="25">
        <f>SUM(C101:C107)</f>
        <v>803</v>
      </c>
      <c r="D108" s="139">
        <f t="shared" ref="D108:R108" si="42">SUM(D101:D107)</f>
        <v>34.142000000000003</v>
      </c>
      <c r="E108" s="139">
        <f t="shared" si="42"/>
        <v>25.576000000000004</v>
      </c>
      <c r="F108" s="139">
        <f t="shared" si="42"/>
        <v>108.46</v>
      </c>
      <c r="G108" s="139">
        <f t="shared" si="42"/>
        <v>801.56999999999994</v>
      </c>
      <c r="H108" s="139">
        <f t="shared" si="42"/>
        <v>0.3821</v>
      </c>
      <c r="I108" s="139">
        <f t="shared" si="42"/>
        <v>0.16689999999999999</v>
      </c>
      <c r="J108" s="139">
        <f t="shared" si="42"/>
        <v>7.3999999999999996E-2</v>
      </c>
      <c r="K108" s="139">
        <f t="shared" si="42"/>
        <v>236.45000000000002</v>
      </c>
      <c r="L108" s="139">
        <f t="shared" si="42"/>
        <v>7.5699999999999994</v>
      </c>
      <c r="M108" s="139">
        <f t="shared" si="42"/>
        <v>104.11</v>
      </c>
      <c r="N108" s="139">
        <f t="shared" si="42"/>
        <v>365.93</v>
      </c>
      <c r="O108" s="139">
        <f t="shared" si="42"/>
        <v>96.67</v>
      </c>
      <c r="P108" s="139">
        <f t="shared" si="42"/>
        <v>661.98</v>
      </c>
      <c r="Q108" s="139">
        <f t="shared" si="42"/>
        <v>6.2370000000000001</v>
      </c>
      <c r="R108" s="139">
        <f t="shared" si="42"/>
        <v>52.7</v>
      </c>
      <c r="S108" s="141"/>
    </row>
    <row r="109" spans="1:19" ht="16.5" thickBot="1" x14ac:dyDescent="0.3">
      <c r="A109" s="30" t="s">
        <v>46</v>
      </c>
      <c r="B109" s="107" t="s">
        <v>90</v>
      </c>
      <c r="C109" s="19">
        <v>20</v>
      </c>
      <c r="D109" s="131">
        <v>1.34</v>
      </c>
      <c r="E109" s="132">
        <v>1.7</v>
      </c>
      <c r="F109" s="87">
        <v>14.38</v>
      </c>
      <c r="G109" s="87">
        <v>78.2</v>
      </c>
      <c r="H109" s="97">
        <v>1.6E-2</v>
      </c>
      <c r="I109" s="87">
        <v>0.01</v>
      </c>
      <c r="J109" s="97">
        <v>2.5000000000000001E-2</v>
      </c>
      <c r="K109" s="87">
        <v>2.2599999999999998</v>
      </c>
      <c r="L109" s="87"/>
      <c r="M109" s="87">
        <v>5.8</v>
      </c>
      <c r="N109" s="97">
        <v>18</v>
      </c>
      <c r="O109" s="87">
        <v>4</v>
      </c>
      <c r="P109" s="97">
        <v>22</v>
      </c>
      <c r="Q109" s="96">
        <v>0.42</v>
      </c>
      <c r="R109" s="86">
        <v>1.05</v>
      </c>
      <c r="S109" s="73">
        <v>76</v>
      </c>
    </row>
    <row r="110" spans="1:19" ht="16.5" thickBot="1" x14ac:dyDescent="0.3">
      <c r="A110" s="27"/>
      <c r="B110" s="107" t="s">
        <v>91</v>
      </c>
      <c r="C110" s="95">
        <v>200</v>
      </c>
      <c r="D110" s="93">
        <v>8</v>
      </c>
      <c r="E110" s="93">
        <v>5</v>
      </c>
      <c r="F110" s="93">
        <v>14</v>
      </c>
      <c r="G110" s="94">
        <v>133</v>
      </c>
      <c r="H110" s="19">
        <v>0.48</v>
      </c>
      <c r="I110" s="20">
        <v>0.4</v>
      </c>
      <c r="J110" s="19"/>
      <c r="K110" s="58">
        <v>44</v>
      </c>
      <c r="L110" s="58">
        <v>1.4</v>
      </c>
      <c r="M110" s="20">
        <v>216</v>
      </c>
      <c r="N110" s="19">
        <v>188</v>
      </c>
      <c r="O110" s="20">
        <v>32</v>
      </c>
      <c r="P110" s="19">
        <v>258</v>
      </c>
      <c r="Q110" s="20">
        <v>0.2</v>
      </c>
      <c r="R110" s="19"/>
      <c r="S110" s="113">
        <v>65</v>
      </c>
    </row>
    <row r="111" spans="1:19" ht="16.5" thickBot="1" x14ac:dyDescent="0.3">
      <c r="A111" s="27"/>
      <c r="B111" s="67" t="s">
        <v>149</v>
      </c>
      <c r="C111" s="20">
        <v>100</v>
      </c>
      <c r="D111" s="87">
        <v>0.4</v>
      </c>
      <c r="E111" s="87">
        <v>0.4</v>
      </c>
      <c r="F111" s="87">
        <v>9.8000000000000007</v>
      </c>
      <c r="G111" s="87">
        <v>47</v>
      </c>
      <c r="H111" s="111">
        <v>2.1999999999999999E-2</v>
      </c>
      <c r="I111" s="111">
        <v>1.6E-2</v>
      </c>
      <c r="J111" s="111"/>
      <c r="K111" s="111">
        <v>3</v>
      </c>
      <c r="L111" s="111">
        <v>4</v>
      </c>
      <c r="M111" s="111">
        <v>14.08</v>
      </c>
      <c r="N111" s="111">
        <v>9.57</v>
      </c>
      <c r="O111" s="111">
        <v>7.83</v>
      </c>
      <c r="P111" s="111">
        <v>230.74</v>
      </c>
      <c r="Q111" s="111">
        <v>1.91</v>
      </c>
      <c r="R111" s="111">
        <v>1.76</v>
      </c>
      <c r="S111" s="106">
        <v>67</v>
      </c>
    </row>
    <row r="112" spans="1:19" ht="15.75" thickBot="1" x14ac:dyDescent="0.3">
      <c r="A112" s="30"/>
      <c r="B112" s="52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</row>
    <row r="113" spans="1:19" ht="16.5" thickBot="1" x14ac:dyDescent="0.3">
      <c r="A113" s="31"/>
      <c r="B113" s="32" t="s">
        <v>48</v>
      </c>
      <c r="C113" s="11">
        <f>SUM(C109:C112)</f>
        <v>320</v>
      </c>
      <c r="D113" s="142">
        <f t="shared" ref="D113:R113" si="43">SUM(D109:D112)</f>
        <v>9.74</v>
      </c>
      <c r="E113" s="142">
        <f t="shared" si="43"/>
        <v>7.1000000000000005</v>
      </c>
      <c r="F113" s="142">
        <f t="shared" si="43"/>
        <v>38.180000000000007</v>
      </c>
      <c r="G113" s="142">
        <f t="shared" si="43"/>
        <v>258.2</v>
      </c>
      <c r="H113" s="142">
        <f t="shared" si="43"/>
        <v>0.51800000000000002</v>
      </c>
      <c r="I113" s="142">
        <f t="shared" si="43"/>
        <v>0.42600000000000005</v>
      </c>
      <c r="J113" s="142">
        <f t="shared" si="43"/>
        <v>2.5000000000000001E-2</v>
      </c>
      <c r="K113" s="142">
        <f t="shared" si="43"/>
        <v>49.26</v>
      </c>
      <c r="L113" s="142">
        <f t="shared" si="43"/>
        <v>5.4</v>
      </c>
      <c r="M113" s="142">
        <f t="shared" si="43"/>
        <v>235.88000000000002</v>
      </c>
      <c r="N113" s="142">
        <f t="shared" si="43"/>
        <v>215.57</v>
      </c>
      <c r="O113" s="142">
        <f t="shared" si="43"/>
        <v>43.83</v>
      </c>
      <c r="P113" s="142">
        <f t="shared" si="43"/>
        <v>510.74</v>
      </c>
      <c r="Q113" s="142">
        <f t="shared" si="43"/>
        <v>2.5299999999999998</v>
      </c>
      <c r="R113" s="142">
        <f t="shared" si="43"/>
        <v>2.81</v>
      </c>
      <c r="S113" s="43"/>
    </row>
    <row r="114" spans="1:19" ht="16.5" thickBot="1" x14ac:dyDescent="0.3">
      <c r="A114" s="33"/>
      <c r="B114" s="34" t="s">
        <v>49</v>
      </c>
      <c r="C114" s="35">
        <f>C100+C108+C113</f>
        <v>1638</v>
      </c>
      <c r="D114" s="48">
        <f>SUM(D100,D108,D113,)</f>
        <v>67.542000000000002</v>
      </c>
      <c r="E114" s="48">
        <f>SUM(E100,E108,E113,)</f>
        <v>65.626000000000005</v>
      </c>
      <c r="F114" s="48">
        <f>SUM(F100,F108,F113,)</f>
        <v>192.68</v>
      </c>
      <c r="G114" s="48">
        <f>SUM(G100,G108,G113,)</f>
        <v>1642.02</v>
      </c>
      <c r="H114" s="48">
        <f>SUM(H100,H108,H113,)</f>
        <v>1.4961000000000002</v>
      </c>
      <c r="I114" s="48">
        <f t="shared" ref="I114:Q114" si="44">SUM(I100,I108,I113,)</f>
        <v>1.1718999999999999</v>
      </c>
      <c r="J114" s="48">
        <f t="shared" si="44"/>
        <v>2.9389999999999996</v>
      </c>
      <c r="K114" s="48">
        <f t="shared" si="44"/>
        <v>506.01</v>
      </c>
      <c r="L114" s="48">
        <f t="shared" si="44"/>
        <v>51.73</v>
      </c>
      <c r="M114" s="48">
        <f t="shared" si="44"/>
        <v>702.39</v>
      </c>
      <c r="N114" s="48">
        <f t="shared" si="44"/>
        <v>1009.0999999999999</v>
      </c>
      <c r="O114" s="48">
        <f t="shared" si="44"/>
        <v>216.05</v>
      </c>
      <c r="P114" s="48">
        <f t="shared" si="44"/>
        <v>1751.1200000000001</v>
      </c>
      <c r="Q114" s="48">
        <f t="shared" si="44"/>
        <v>13.116999999999999</v>
      </c>
      <c r="R114" s="48">
        <f>SUM(R100,R108,R113,)/1000</f>
        <v>0.10280000000000002</v>
      </c>
      <c r="S114" s="9"/>
    </row>
    <row r="115" spans="1:19" ht="32.25" thickBot="1" x14ac:dyDescent="0.3">
      <c r="A115" s="28"/>
      <c r="B115" s="24" t="s">
        <v>50</v>
      </c>
      <c r="C115" s="36"/>
      <c r="D115" s="37">
        <f>D114*100/77</f>
        <v>87.71688311688311</v>
      </c>
      <c r="E115" s="38">
        <f>E114*100/79</f>
        <v>83.070886075949375</v>
      </c>
      <c r="F115" s="38">
        <f>F114*100/335</f>
        <v>57.516417910447764</v>
      </c>
      <c r="G115" s="39">
        <f>G114*100/2350</f>
        <v>69.873191489361702</v>
      </c>
      <c r="H115" s="40">
        <f>H114*100/1.2</f>
        <v>124.67500000000001</v>
      </c>
      <c r="I115" s="41">
        <f>I114*100/1.4</f>
        <v>83.707142857142856</v>
      </c>
      <c r="J115" s="41">
        <f>J114*100/10</f>
        <v>29.389999999999997</v>
      </c>
      <c r="K115" s="41">
        <f>K114*100/700</f>
        <v>72.287142857142854</v>
      </c>
      <c r="L115" s="41">
        <f>L114*100/60</f>
        <v>86.216666666666669</v>
      </c>
      <c r="M115" s="41">
        <f>M114*100/1100</f>
        <v>63.853636363636362</v>
      </c>
      <c r="N115" s="41">
        <f>N114*100/1100</f>
        <v>91.73636363636362</v>
      </c>
      <c r="O115" s="41">
        <f>O114*100/250</f>
        <v>86.42</v>
      </c>
      <c r="P115" s="41">
        <f>P114*100/1100</f>
        <v>159.19272727272727</v>
      </c>
      <c r="Q115" s="42">
        <f>Q114*100/12</f>
        <v>109.30833333333332</v>
      </c>
      <c r="R115" s="37">
        <f>R114*100/0.1</f>
        <v>102.80000000000001</v>
      </c>
      <c r="S115" s="45"/>
    </row>
    <row r="118" spans="1:19" ht="16.5" customHeight="1" x14ac:dyDescent="0.25"/>
    <row r="119" spans="1:19" ht="51.75" customHeight="1" thickBot="1" x14ac:dyDescent="0.3">
      <c r="B119" s="9" t="s">
        <v>29</v>
      </c>
    </row>
    <row r="120" spans="1:19" ht="15.75" thickBot="1" x14ac:dyDescent="0.3">
      <c r="A120" s="309" t="s">
        <v>30</v>
      </c>
      <c r="B120" s="309" t="s">
        <v>31</v>
      </c>
      <c r="C120" s="309" t="s">
        <v>32</v>
      </c>
      <c r="D120" s="311" t="s">
        <v>33</v>
      </c>
      <c r="E120" s="312"/>
      <c r="F120" s="313"/>
      <c r="G120" s="309" t="s">
        <v>34</v>
      </c>
      <c r="H120" s="311" t="s">
        <v>0</v>
      </c>
      <c r="I120" s="312"/>
      <c r="J120" s="312"/>
      <c r="K120" s="312"/>
      <c r="L120" s="313"/>
      <c r="M120" s="311" t="s">
        <v>28</v>
      </c>
      <c r="N120" s="312"/>
      <c r="O120" s="312"/>
      <c r="P120" s="312"/>
      <c r="Q120" s="312"/>
      <c r="R120" s="313"/>
      <c r="S120" s="309" t="s">
        <v>35</v>
      </c>
    </row>
    <row r="121" spans="1:19" ht="29.25" thickBot="1" x14ac:dyDescent="0.3">
      <c r="A121" s="310"/>
      <c r="B121" s="310"/>
      <c r="C121" s="310"/>
      <c r="D121" s="11" t="s">
        <v>36</v>
      </c>
      <c r="E121" s="11" t="s">
        <v>37</v>
      </c>
      <c r="F121" s="11" t="s">
        <v>38</v>
      </c>
      <c r="G121" s="310"/>
      <c r="H121" s="6" t="s">
        <v>1</v>
      </c>
      <c r="I121" s="6" t="s">
        <v>24</v>
      </c>
      <c r="J121" s="6" t="s">
        <v>25</v>
      </c>
      <c r="K121" s="6" t="s">
        <v>3</v>
      </c>
      <c r="L121" s="6" t="s">
        <v>2</v>
      </c>
      <c r="M121" s="6" t="s">
        <v>12</v>
      </c>
      <c r="N121" s="6" t="s">
        <v>4</v>
      </c>
      <c r="O121" s="6" t="s">
        <v>5</v>
      </c>
      <c r="P121" s="6" t="s">
        <v>26</v>
      </c>
      <c r="Q121" s="6" t="s">
        <v>6</v>
      </c>
      <c r="R121" s="6" t="s">
        <v>27</v>
      </c>
      <c r="S121" s="310"/>
    </row>
    <row r="122" spans="1:19" x14ac:dyDescent="0.25">
      <c r="A122" s="12"/>
      <c r="B122" s="13" t="s">
        <v>39</v>
      </c>
      <c r="C122" s="307"/>
      <c r="D122" s="307"/>
      <c r="E122" s="307"/>
      <c r="F122" s="307"/>
      <c r="G122" s="307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303"/>
    </row>
    <row r="123" spans="1:19" ht="15.75" thickBot="1" x14ac:dyDescent="0.3">
      <c r="A123" s="15"/>
      <c r="B123" s="16" t="s">
        <v>82</v>
      </c>
      <c r="C123" s="308"/>
      <c r="D123" s="308"/>
      <c r="E123" s="308"/>
      <c r="F123" s="308"/>
      <c r="G123" s="308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304"/>
    </row>
    <row r="124" spans="1:19" ht="32.25" thickBot="1" x14ac:dyDescent="0.3">
      <c r="A124" s="18"/>
      <c r="B124" s="5" t="s">
        <v>103</v>
      </c>
      <c r="C124" s="98">
        <v>90</v>
      </c>
      <c r="D124" s="235">
        <v>8.09</v>
      </c>
      <c r="E124" s="235">
        <v>8.9320000000000004</v>
      </c>
      <c r="F124" s="235">
        <v>7.6059999999999999</v>
      </c>
      <c r="G124" s="235">
        <v>143.27199999999999</v>
      </c>
      <c r="H124" s="205">
        <v>5.2400000000000002E-2</v>
      </c>
      <c r="I124" s="206">
        <v>4.6600000000000003E-2</v>
      </c>
      <c r="J124" s="206">
        <v>3.5000000000000003E-2</v>
      </c>
      <c r="K124" s="206">
        <v>7</v>
      </c>
      <c r="L124" s="206">
        <v>0.316</v>
      </c>
      <c r="M124" s="206">
        <v>21.87</v>
      </c>
      <c r="N124" s="206">
        <v>78.53</v>
      </c>
      <c r="O124" s="206">
        <v>33.043999999999997</v>
      </c>
      <c r="P124" s="206">
        <v>125.22</v>
      </c>
      <c r="Q124" s="206">
        <v>0.73599999999999999</v>
      </c>
      <c r="R124" s="206">
        <v>3.9047999999999998</v>
      </c>
      <c r="S124" s="146">
        <v>42</v>
      </c>
    </row>
    <row r="125" spans="1:19" ht="16.5" thickBot="1" x14ac:dyDescent="0.3">
      <c r="A125" s="22"/>
      <c r="B125" s="133" t="s">
        <v>94</v>
      </c>
      <c r="C125" s="83">
        <v>150</v>
      </c>
      <c r="D125" s="235">
        <v>3.6</v>
      </c>
      <c r="E125" s="235">
        <v>4.5</v>
      </c>
      <c r="F125" s="235">
        <v>37</v>
      </c>
      <c r="G125" s="235">
        <v>203</v>
      </c>
      <c r="H125" s="205">
        <v>0.03</v>
      </c>
      <c r="I125" s="206">
        <v>0.03</v>
      </c>
      <c r="J125" s="206">
        <v>7.0000000000000007E-2</v>
      </c>
      <c r="K125" s="206">
        <v>26.6</v>
      </c>
      <c r="L125" s="206">
        <v>1.44</v>
      </c>
      <c r="M125" s="206">
        <v>6</v>
      </c>
      <c r="N125" s="206">
        <v>72</v>
      </c>
      <c r="O125" s="206">
        <v>24</v>
      </c>
      <c r="P125" s="206">
        <v>46</v>
      </c>
      <c r="Q125" s="206">
        <v>0.5</v>
      </c>
      <c r="R125" s="206">
        <v>0.8</v>
      </c>
      <c r="S125" s="146">
        <v>46</v>
      </c>
    </row>
    <row r="126" spans="1:19" ht="16.5" thickBot="1" x14ac:dyDescent="0.3">
      <c r="A126" s="305" t="s">
        <v>41</v>
      </c>
      <c r="B126" s="56" t="s">
        <v>95</v>
      </c>
      <c r="C126" s="118">
        <v>200</v>
      </c>
      <c r="D126" s="249">
        <v>0.2</v>
      </c>
      <c r="E126" s="250">
        <v>0.01</v>
      </c>
      <c r="F126" s="250">
        <v>9.9</v>
      </c>
      <c r="G126" s="251">
        <v>41</v>
      </c>
      <c r="H126" s="252">
        <v>1E-3</v>
      </c>
      <c r="I126" s="253">
        <v>8.9999999999999998E-4</v>
      </c>
      <c r="J126" s="254"/>
      <c r="K126" s="253">
        <v>0.05</v>
      </c>
      <c r="L126" s="254">
        <v>2.2000000000000002</v>
      </c>
      <c r="M126" s="253">
        <v>15.8</v>
      </c>
      <c r="N126" s="254">
        <v>8</v>
      </c>
      <c r="O126" s="253">
        <v>6</v>
      </c>
      <c r="P126" s="254">
        <v>33.700000000000003</v>
      </c>
      <c r="Q126" s="253">
        <v>0.78</v>
      </c>
      <c r="R126" s="255">
        <v>5.0000000000000001E-3</v>
      </c>
      <c r="S126" s="146">
        <v>55</v>
      </c>
    </row>
    <row r="127" spans="1:19" ht="19.5" customHeight="1" thickBot="1" x14ac:dyDescent="0.3">
      <c r="A127" s="305"/>
      <c r="B127" s="176" t="s">
        <v>14</v>
      </c>
      <c r="C127" s="177" t="s">
        <v>15</v>
      </c>
      <c r="D127" s="178">
        <v>2.88</v>
      </c>
      <c r="E127" s="178">
        <v>7.6781818181818187</v>
      </c>
      <c r="F127" s="178">
        <v>13.388181818181817</v>
      </c>
      <c r="G127" s="178">
        <v>137.5</v>
      </c>
      <c r="H127" s="230">
        <v>6.5000000000000002E-2</v>
      </c>
      <c r="I127" s="231">
        <v>3.2000000000000001E-2</v>
      </c>
      <c r="J127" s="231">
        <v>0.13</v>
      </c>
      <c r="K127" s="231">
        <v>45</v>
      </c>
      <c r="L127" s="231" t="s">
        <v>56</v>
      </c>
      <c r="M127" s="231">
        <v>11.2</v>
      </c>
      <c r="N127" s="231">
        <v>37</v>
      </c>
      <c r="O127" s="231">
        <v>13.2</v>
      </c>
      <c r="P127" s="231">
        <v>55.4</v>
      </c>
      <c r="Q127" s="231">
        <v>0.82</v>
      </c>
      <c r="R127" s="231">
        <v>15.44</v>
      </c>
      <c r="S127" s="181">
        <v>1</v>
      </c>
    </row>
    <row r="128" spans="1:19" ht="16.5" thickBot="1" x14ac:dyDescent="0.3">
      <c r="A128" s="305"/>
      <c r="B128" s="56" t="s">
        <v>104</v>
      </c>
      <c r="C128" s="120">
        <v>30</v>
      </c>
      <c r="D128" s="197">
        <v>2.4</v>
      </c>
      <c r="E128" s="199">
        <v>0.3</v>
      </c>
      <c r="F128" s="197">
        <v>13.8</v>
      </c>
      <c r="G128" s="199">
        <v>67.5</v>
      </c>
      <c r="H128" s="197">
        <v>3.3000000000000002E-2</v>
      </c>
      <c r="I128" s="198">
        <v>8.9999999999999993E-3</v>
      </c>
      <c r="J128" s="198"/>
      <c r="K128" s="198"/>
      <c r="L128" s="198"/>
      <c r="M128" s="198">
        <v>6</v>
      </c>
      <c r="N128" s="198">
        <v>19.5</v>
      </c>
      <c r="O128" s="198">
        <v>4.2</v>
      </c>
      <c r="P128" s="199">
        <v>27.9</v>
      </c>
      <c r="Q128" s="197">
        <v>0.33</v>
      </c>
      <c r="R128" s="198">
        <v>11.58</v>
      </c>
      <c r="S128" s="154">
        <v>79</v>
      </c>
    </row>
    <row r="129" spans="1:19" ht="16.5" thickBot="1" x14ac:dyDescent="0.3">
      <c r="A129" s="23" t="s">
        <v>42</v>
      </c>
      <c r="B129" s="24" t="s">
        <v>43</v>
      </c>
      <c r="C129" s="25">
        <v>515</v>
      </c>
      <c r="D129" s="139">
        <f t="shared" ref="D129:R129" si="45">SUM(D124:D128)</f>
        <v>17.169999999999998</v>
      </c>
      <c r="E129" s="139">
        <f t="shared" si="45"/>
        <v>21.42018181818182</v>
      </c>
      <c r="F129" s="139">
        <f t="shared" si="45"/>
        <v>81.694181818181818</v>
      </c>
      <c r="G129" s="139">
        <f t="shared" si="45"/>
        <v>592.27199999999993</v>
      </c>
      <c r="H129" s="139">
        <f t="shared" si="45"/>
        <v>0.18140000000000001</v>
      </c>
      <c r="I129" s="139">
        <f t="shared" si="45"/>
        <v>0.11849999999999999</v>
      </c>
      <c r="J129" s="139">
        <f t="shared" si="45"/>
        <v>0.23500000000000001</v>
      </c>
      <c r="K129" s="139">
        <f t="shared" si="45"/>
        <v>78.650000000000006</v>
      </c>
      <c r="L129" s="139">
        <f t="shared" si="45"/>
        <v>3.9560000000000004</v>
      </c>
      <c r="M129" s="139">
        <f t="shared" si="45"/>
        <v>60.870000000000005</v>
      </c>
      <c r="N129" s="139">
        <f t="shared" si="45"/>
        <v>215.03</v>
      </c>
      <c r="O129" s="139">
        <f t="shared" si="45"/>
        <v>80.444000000000003</v>
      </c>
      <c r="P129" s="139">
        <f t="shared" si="45"/>
        <v>288.21999999999997</v>
      </c>
      <c r="Q129" s="139">
        <f t="shared" si="45"/>
        <v>3.1659999999999999</v>
      </c>
      <c r="R129" s="139">
        <f t="shared" si="45"/>
        <v>31.729799999999997</v>
      </c>
      <c r="S129" s="140"/>
    </row>
    <row r="130" spans="1:19" ht="16.5" thickBot="1" x14ac:dyDescent="0.3">
      <c r="A130" s="26"/>
      <c r="B130" s="104" t="s">
        <v>17</v>
      </c>
      <c r="C130" s="81">
        <v>60</v>
      </c>
      <c r="D130" s="234">
        <v>0.9</v>
      </c>
      <c r="E130" s="234">
        <v>6.06</v>
      </c>
      <c r="F130" s="234">
        <v>5.0999999999999996</v>
      </c>
      <c r="G130" s="234">
        <v>78.599999999999994</v>
      </c>
      <c r="H130" s="205">
        <v>0.01</v>
      </c>
      <c r="I130" s="206" t="s">
        <v>55</v>
      </c>
      <c r="J130" s="206" t="s">
        <v>55</v>
      </c>
      <c r="K130" s="206">
        <v>0.01</v>
      </c>
      <c r="L130" s="206">
        <v>3.3</v>
      </c>
      <c r="M130" s="206">
        <v>22.2</v>
      </c>
      <c r="N130" s="206">
        <v>24.6</v>
      </c>
      <c r="O130" s="206">
        <v>12.6</v>
      </c>
      <c r="P130" s="206" t="s">
        <v>55</v>
      </c>
      <c r="Q130" s="206">
        <v>0.84</v>
      </c>
      <c r="R130" s="206" t="s">
        <v>55</v>
      </c>
      <c r="S130" s="146">
        <v>8</v>
      </c>
    </row>
    <row r="131" spans="1:19" ht="16.5" thickBot="1" x14ac:dyDescent="0.3">
      <c r="A131" s="26"/>
      <c r="B131" s="104" t="s">
        <v>98</v>
      </c>
      <c r="C131" s="83">
        <v>225</v>
      </c>
      <c r="D131" s="235">
        <v>4.4000000000000004</v>
      </c>
      <c r="E131" s="235">
        <v>5.3</v>
      </c>
      <c r="F131" s="235">
        <v>24.2</v>
      </c>
      <c r="G131" s="235">
        <v>162</v>
      </c>
      <c r="H131" s="205">
        <v>0.05</v>
      </c>
      <c r="I131" s="206">
        <v>0.04</v>
      </c>
      <c r="J131" s="206">
        <v>6.3E-2</v>
      </c>
      <c r="K131" s="206">
        <v>115</v>
      </c>
      <c r="L131" s="206">
        <v>4.1399999999999997</v>
      </c>
      <c r="M131" s="206">
        <v>11.71</v>
      </c>
      <c r="N131" s="206">
        <v>40.54</v>
      </c>
      <c r="O131" s="206">
        <v>14.41</v>
      </c>
      <c r="P131" s="206">
        <v>250</v>
      </c>
      <c r="Q131" s="206">
        <v>0.60799999999999998</v>
      </c>
      <c r="R131" s="206">
        <v>11.57</v>
      </c>
      <c r="S131" s="146">
        <v>17</v>
      </c>
    </row>
    <row r="132" spans="1:19" ht="16.5" thickBot="1" x14ac:dyDescent="0.3">
      <c r="A132" s="27" t="s">
        <v>44</v>
      </c>
      <c r="B132" s="104" t="s">
        <v>99</v>
      </c>
      <c r="C132" s="79">
        <v>250</v>
      </c>
      <c r="D132" s="206">
        <v>16.5</v>
      </c>
      <c r="E132" s="206">
        <v>15.4</v>
      </c>
      <c r="F132" s="206">
        <v>28.4</v>
      </c>
      <c r="G132" s="206">
        <v>318</v>
      </c>
      <c r="H132" s="233">
        <v>0.19700000000000001</v>
      </c>
      <c r="I132" s="234">
        <v>0.17499999999999999</v>
      </c>
      <c r="J132" s="234" t="s">
        <v>57</v>
      </c>
      <c r="K132" s="234">
        <v>219</v>
      </c>
      <c r="L132" s="234">
        <v>4.91</v>
      </c>
      <c r="M132" s="234">
        <v>27.1</v>
      </c>
      <c r="N132" s="234">
        <v>242.67</v>
      </c>
      <c r="O132" s="234">
        <v>53.38</v>
      </c>
      <c r="P132" s="234">
        <v>820.46</v>
      </c>
      <c r="Q132" s="234">
        <v>2.83</v>
      </c>
      <c r="R132" s="234">
        <v>12.36</v>
      </c>
      <c r="S132" s="146">
        <v>36</v>
      </c>
    </row>
    <row r="133" spans="1:19" ht="16.5" thickBot="1" x14ac:dyDescent="0.3">
      <c r="A133" s="27"/>
      <c r="B133" s="104" t="s">
        <v>100</v>
      </c>
      <c r="C133" s="98">
        <v>200</v>
      </c>
      <c r="D133" s="235">
        <v>0.17</v>
      </c>
      <c r="E133" s="235" t="s">
        <v>57</v>
      </c>
      <c r="F133" s="235">
        <v>11</v>
      </c>
      <c r="G133" s="235">
        <v>45</v>
      </c>
      <c r="H133" s="233">
        <v>1.8E-3</v>
      </c>
      <c r="I133" s="234">
        <v>4.0000000000000001E-3</v>
      </c>
      <c r="J133" s="234" t="s">
        <v>56</v>
      </c>
      <c r="K133" s="234">
        <v>1.25</v>
      </c>
      <c r="L133" s="234">
        <v>1.5</v>
      </c>
      <c r="M133" s="234">
        <v>5.67</v>
      </c>
      <c r="N133" s="234">
        <v>3.48</v>
      </c>
      <c r="O133" s="234">
        <v>1.52</v>
      </c>
      <c r="P133" s="234">
        <v>18.91</v>
      </c>
      <c r="Q133" s="234">
        <v>0.107</v>
      </c>
      <c r="R133" s="206" t="s">
        <v>55</v>
      </c>
      <c r="S133" s="146">
        <v>59</v>
      </c>
    </row>
    <row r="134" spans="1:19" ht="16.5" thickBot="1" x14ac:dyDescent="0.3">
      <c r="A134" s="306"/>
      <c r="B134" s="56" t="s">
        <v>104</v>
      </c>
      <c r="C134" s="120">
        <v>30</v>
      </c>
      <c r="D134" s="197">
        <v>2.4</v>
      </c>
      <c r="E134" s="199">
        <v>0.3</v>
      </c>
      <c r="F134" s="197">
        <v>13.8</v>
      </c>
      <c r="G134" s="199">
        <v>67.5</v>
      </c>
      <c r="H134" s="197">
        <v>3.3000000000000002E-2</v>
      </c>
      <c r="I134" s="198">
        <v>8.9999999999999993E-3</v>
      </c>
      <c r="J134" s="198"/>
      <c r="K134" s="198"/>
      <c r="L134" s="198"/>
      <c r="M134" s="198">
        <v>6</v>
      </c>
      <c r="N134" s="198">
        <v>19.5</v>
      </c>
      <c r="O134" s="198">
        <v>4.2</v>
      </c>
      <c r="P134" s="199">
        <v>27.9</v>
      </c>
      <c r="Q134" s="197">
        <v>0.33</v>
      </c>
      <c r="R134" s="198">
        <v>11.58</v>
      </c>
      <c r="S134" s="153">
        <v>79</v>
      </c>
    </row>
    <row r="135" spans="1:19" ht="16.5" thickBot="1" x14ac:dyDescent="0.3">
      <c r="A135" s="306"/>
      <c r="B135" s="107" t="s">
        <v>11</v>
      </c>
      <c r="C135" s="92">
        <v>48</v>
      </c>
      <c r="D135" s="147">
        <v>3.1920000000000002</v>
      </c>
      <c r="E135" s="147">
        <v>0.57599999999999996</v>
      </c>
      <c r="F135" s="147">
        <v>25.44</v>
      </c>
      <c r="G135" s="147">
        <v>119.52</v>
      </c>
      <c r="H135" s="147">
        <v>8.1600000000000006E-2</v>
      </c>
      <c r="I135" s="147">
        <v>3.8399999999999997E-2</v>
      </c>
      <c r="J135" s="147">
        <v>0</v>
      </c>
      <c r="K135" s="147">
        <v>0</v>
      </c>
      <c r="L135" s="147">
        <v>0</v>
      </c>
      <c r="M135" s="147">
        <v>13.92</v>
      </c>
      <c r="N135" s="147">
        <v>72</v>
      </c>
      <c r="O135" s="147">
        <v>22.56</v>
      </c>
      <c r="P135" s="234">
        <v>112</v>
      </c>
      <c r="Q135" s="234">
        <v>1.8720000000000001</v>
      </c>
      <c r="R135" s="198">
        <v>24.48</v>
      </c>
      <c r="S135" s="153">
        <v>80</v>
      </c>
    </row>
    <row r="136" spans="1:19" ht="16.5" thickBot="1" x14ac:dyDescent="0.3">
      <c r="A136" s="306"/>
      <c r="B136" s="47"/>
      <c r="C136" s="92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208"/>
      <c r="Q136" s="209"/>
      <c r="R136" s="198"/>
      <c r="S136" s="153"/>
    </row>
    <row r="137" spans="1:19" ht="16.5" thickBot="1" x14ac:dyDescent="0.3">
      <c r="A137" s="28"/>
      <c r="B137" s="24" t="s">
        <v>45</v>
      </c>
      <c r="C137" s="25">
        <f>SUM(C130:C136)</f>
        <v>813</v>
      </c>
      <c r="D137" s="139">
        <f t="shared" ref="D137:R137" si="46">SUM(D130:D136)</f>
        <v>27.562000000000001</v>
      </c>
      <c r="E137" s="139">
        <f t="shared" si="46"/>
        <v>27.635999999999999</v>
      </c>
      <c r="F137" s="139">
        <f t="shared" si="46"/>
        <v>107.93999999999998</v>
      </c>
      <c r="G137" s="139">
        <f t="shared" si="46"/>
        <v>790.62</v>
      </c>
      <c r="H137" s="139">
        <f t="shared" si="46"/>
        <v>0.37340000000000007</v>
      </c>
      <c r="I137" s="139">
        <f t="shared" si="46"/>
        <v>0.26640000000000003</v>
      </c>
      <c r="J137" s="139">
        <f t="shared" si="46"/>
        <v>6.3E-2</v>
      </c>
      <c r="K137" s="139">
        <f t="shared" si="46"/>
        <v>335.26</v>
      </c>
      <c r="L137" s="139">
        <f t="shared" si="46"/>
        <v>13.85</v>
      </c>
      <c r="M137" s="139">
        <f t="shared" si="46"/>
        <v>86.6</v>
      </c>
      <c r="N137" s="139">
        <f t="shared" si="46"/>
        <v>402.79</v>
      </c>
      <c r="O137" s="139">
        <f t="shared" si="46"/>
        <v>108.67</v>
      </c>
      <c r="P137" s="139">
        <f t="shared" si="46"/>
        <v>1229.2700000000002</v>
      </c>
      <c r="Q137" s="139">
        <f t="shared" si="46"/>
        <v>6.5870000000000006</v>
      </c>
      <c r="R137" s="139">
        <f t="shared" si="46"/>
        <v>59.989999999999995</v>
      </c>
      <c r="S137" s="153"/>
    </row>
    <row r="138" spans="1:19" ht="16.5" thickBot="1" x14ac:dyDescent="0.3">
      <c r="A138" s="30" t="s">
        <v>46</v>
      </c>
      <c r="B138" s="89" t="s">
        <v>101</v>
      </c>
      <c r="C138" s="150">
        <v>80</v>
      </c>
      <c r="D138" s="252">
        <v>8.4499999999999993</v>
      </c>
      <c r="E138" s="253">
        <v>7.53</v>
      </c>
      <c r="F138" s="254">
        <v>16.920000000000002</v>
      </c>
      <c r="G138" s="253">
        <v>170</v>
      </c>
      <c r="H138" s="252">
        <v>6.4000000000000001E-2</v>
      </c>
      <c r="I138" s="253">
        <v>7.0000000000000007E-2</v>
      </c>
      <c r="J138" s="254">
        <v>0.182</v>
      </c>
      <c r="K138" s="253">
        <v>27.56</v>
      </c>
      <c r="L138" s="254">
        <v>0.7</v>
      </c>
      <c r="M138" s="253">
        <v>98.56</v>
      </c>
      <c r="N138" s="254">
        <v>106.46</v>
      </c>
      <c r="O138" s="253">
        <v>14.28</v>
      </c>
      <c r="P138" s="254">
        <v>112</v>
      </c>
      <c r="Q138" s="253">
        <v>0.78</v>
      </c>
      <c r="R138" s="255">
        <v>2.39</v>
      </c>
      <c r="S138" s="146">
        <v>74</v>
      </c>
    </row>
    <row r="139" spans="1:19" ht="30.75" thickBot="1" x14ac:dyDescent="0.3">
      <c r="A139" s="27"/>
      <c r="B139" s="90" t="s">
        <v>102</v>
      </c>
      <c r="C139" s="146">
        <v>20</v>
      </c>
      <c r="D139" s="195">
        <v>0.02</v>
      </c>
      <c r="E139" s="195"/>
      <c r="F139" s="195">
        <v>15</v>
      </c>
      <c r="G139" s="256">
        <v>60</v>
      </c>
      <c r="H139" s="195"/>
      <c r="I139" s="256"/>
      <c r="J139" s="195"/>
      <c r="K139" s="195"/>
      <c r="L139" s="256"/>
      <c r="M139" s="195">
        <v>0.8</v>
      </c>
      <c r="N139" s="256">
        <v>0.2</v>
      </c>
      <c r="O139" s="195">
        <v>0.4</v>
      </c>
      <c r="P139" s="195">
        <v>0.8</v>
      </c>
      <c r="Q139" s="256">
        <v>0.08</v>
      </c>
      <c r="R139" s="195"/>
      <c r="S139" s="157">
        <v>77</v>
      </c>
    </row>
    <row r="140" spans="1:19" ht="16.5" thickBot="1" x14ac:dyDescent="0.3">
      <c r="A140" s="27"/>
      <c r="B140" s="89" t="s">
        <v>74</v>
      </c>
      <c r="C140" s="118">
        <v>200</v>
      </c>
      <c r="D140" s="196">
        <v>0.1</v>
      </c>
      <c r="E140" s="197">
        <v>0</v>
      </c>
      <c r="F140" s="198">
        <v>7.4999999999999997E-2</v>
      </c>
      <c r="G140" s="199">
        <v>0.75</v>
      </c>
      <c r="H140" s="197"/>
      <c r="I140" s="199">
        <v>0.01</v>
      </c>
      <c r="J140" s="197"/>
      <c r="K140" s="197">
        <v>0.3</v>
      </c>
      <c r="L140" s="199">
        <v>0.04</v>
      </c>
      <c r="M140" s="197">
        <v>4.4000000000000004</v>
      </c>
      <c r="N140" s="199">
        <v>7.2</v>
      </c>
      <c r="O140" s="197">
        <v>3.8</v>
      </c>
      <c r="P140" s="197">
        <v>20.6</v>
      </c>
      <c r="Q140" s="199">
        <v>0.7</v>
      </c>
      <c r="R140" s="197"/>
      <c r="S140" s="146">
        <v>52</v>
      </c>
    </row>
    <row r="141" spans="1:19" ht="16.5" thickBot="1" x14ac:dyDescent="0.3">
      <c r="A141" s="31"/>
      <c r="B141" s="32" t="s">
        <v>48</v>
      </c>
      <c r="C141" s="167">
        <f t="shared" ref="C141:R141" si="47">SUM(C138:C140)</f>
        <v>300</v>
      </c>
      <c r="D141" s="188">
        <f t="shared" si="47"/>
        <v>8.5699999999999985</v>
      </c>
      <c r="E141" s="188">
        <f t="shared" si="47"/>
        <v>7.53</v>
      </c>
      <c r="F141" s="188">
        <f t="shared" si="47"/>
        <v>31.995000000000001</v>
      </c>
      <c r="G141" s="188">
        <f t="shared" si="47"/>
        <v>230.75</v>
      </c>
      <c r="H141" s="188">
        <f t="shared" si="47"/>
        <v>6.4000000000000001E-2</v>
      </c>
      <c r="I141" s="188">
        <f t="shared" si="47"/>
        <v>0.08</v>
      </c>
      <c r="J141" s="188">
        <f t="shared" si="47"/>
        <v>0.182</v>
      </c>
      <c r="K141" s="188">
        <f t="shared" si="47"/>
        <v>27.86</v>
      </c>
      <c r="L141" s="188">
        <f t="shared" si="47"/>
        <v>0.74</v>
      </c>
      <c r="M141" s="188">
        <f t="shared" si="47"/>
        <v>103.76</v>
      </c>
      <c r="N141" s="188">
        <f t="shared" si="47"/>
        <v>113.86</v>
      </c>
      <c r="O141" s="188">
        <f t="shared" si="47"/>
        <v>18.48</v>
      </c>
      <c r="P141" s="188">
        <f t="shared" si="47"/>
        <v>133.4</v>
      </c>
      <c r="Q141" s="188">
        <f t="shared" si="47"/>
        <v>1.56</v>
      </c>
      <c r="R141" s="188">
        <f t="shared" si="47"/>
        <v>2.39</v>
      </c>
      <c r="S141" s="170"/>
    </row>
    <row r="142" spans="1:19" ht="16.5" thickBot="1" x14ac:dyDescent="0.3">
      <c r="A142" s="33"/>
      <c r="B142" s="34" t="s">
        <v>49</v>
      </c>
      <c r="C142" s="171">
        <f>C129+C137+C141</f>
        <v>1628</v>
      </c>
      <c r="D142" s="40">
        <f t="shared" ref="D142:Q142" si="48">SUM(D129,D137,D141,)</f>
        <v>53.302</v>
      </c>
      <c r="E142" s="40">
        <f t="shared" si="48"/>
        <v>56.586181818181821</v>
      </c>
      <c r="F142" s="40">
        <f t="shared" si="48"/>
        <v>221.62918181818179</v>
      </c>
      <c r="G142" s="40">
        <f t="shared" si="48"/>
        <v>1613.6419999999998</v>
      </c>
      <c r="H142" s="40">
        <f t="shared" si="48"/>
        <v>0.61880000000000002</v>
      </c>
      <c r="I142" s="40">
        <f t="shared" si="48"/>
        <v>0.46490000000000004</v>
      </c>
      <c r="J142" s="40">
        <f t="shared" si="48"/>
        <v>0.48000000000000004</v>
      </c>
      <c r="K142" s="40">
        <f t="shared" si="48"/>
        <v>441.77</v>
      </c>
      <c r="L142" s="40">
        <f t="shared" si="48"/>
        <v>18.545999999999999</v>
      </c>
      <c r="M142" s="40">
        <f t="shared" si="48"/>
        <v>251.23000000000002</v>
      </c>
      <c r="N142" s="40">
        <f t="shared" si="48"/>
        <v>731.68000000000006</v>
      </c>
      <c r="O142" s="40">
        <f t="shared" si="48"/>
        <v>207.59399999999999</v>
      </c>
      <c r="P142" s="40">
        <f t="shared" si="48"/>
        <v>1650.8900000000003</v>
      </c>
      <c r="Q142" s="40">
        <f t="shared" si="48"/>
        <v>11.313000000000001</v>
      </c>
      <c r="R142" s="40">
        <f>SUM(R129,R137,R141,)/1000</f>
        <v>9.4109799999999993E-2</v>
      </c>
      <c r="S142" s="172"/>
    </row>
    <row r="143" spans="1:19" ht="32.25" thickBot="1" x14ac:dyDescent="0.3">
      <c r="A143" s="28"/>
      <c r="B143" s="24" t="s">
        <v>50</v>
      </c>
      <c r="C143" s="173"/>
      <c r="D143" s="41">
        <f>D142*100/77</f>
        <v>69.223376623376623</v>
      </c>
      <c r="E143" s="174">
        <f>E142*100/79</f>
        <v>71.628078250863069</v>
      </c>
      <c r="F143" s="174">
        <f>F142*100/335</f>
        <v>66.157964721845303</v>
      </c>
      <c r="G143" s="42">
        <f>G142*100/2350</f>
        <v>68.665617021276589</v>
      </c>
      <c r="H143" s="40">
        <f>H142*100/1.2</f>
        <v>51.56666666666667</v>
      </c>
      <c r="I143" s="41">
        <f>I142*100/1.4</f>
        <v>33.207142857142863</v>
      </c>
      <c r="J143" s="41">
        <f>J142*100/10</f>
        <v>4.8000000000000007</v>
      </c>
      <c r="K143" s="41">
        <f>K142*100/700</f>
        <v>63.11</v>
      </c>
      <c r="L143" s="41">
        <f>L142*100/60</f>
        <v>30.91</v>
      </c>
      <c r="M143" s="41">
        <f>M142*100/1100</f>
        <v>22.83909090909091</v>
      </c>
      <c r="N143" s="41">
        <f>N142*100/1100</f>
        <v>66.516363636363636</v>
      </c>
      <c r="O143" s="41">
        <f>O142*100/250</f>
        <v>83.037599999999998</v>
      </c>
      <c r="P143" s="41">
        <f>P142*100/1100</f>
        <v>150.08090909090913</v>
      </c>
      <c r="Q143" s="42">
        <f>Q142*100/12</f>
        <v>94.274999999999991</v>
      </c>
      <c r="R143" s="41">
        <f>R142*100/0.1</f>
        <v>94.109799999999979</v>
      </c>
      <c r="S143" s="175"/>
    </row>
    <row r="148" spans="1:19" ht="51.75" customHeight="1" thickBot="1" x14ac:dyDescent="0.3">
      <c r="B148" s="9" t="s">
        <v>29</v>
      </c>
    </row>
    <row r="149" spans="1:19" ht="15.75" thickBot="1" x14ac:dyDescent="0.3">
      <c r="A149" s="309" t="s">
        <v>30</v>
      </c>
      <c r="B149" s="309" t="s">
        <v>31</v>
      </c>
      <c r="C149" s="309" t="s">
        <v>32</v>
      </c>
      <c r="D149" s="311" t="s">
        <v>33</v>
      </c>
      <c r="E149" s="312"/>
      <c r="F149" s="313"/>
      <c r="G149" s="309" t="s">
        <v>34</v>
      </c>
      <c r="H149" s="311" t="s">
        <v>0</v>
      </c>
      <c r="I149" s="312"/>
      <c r="J149" s="312"/>
      <c r="K149" s="312"/>
      <c r="L149" s="313"/>
      <c r="M149" s="311" t="s">
        <v>28</v>
      </c>
      <c r="N149" s="312"/>
      <c r="O149" s="312"/>
      <c r="P149" s="312"/>
      <c r="Q149" s="312"/>
      <c r="R149" s="313"/>
      <c r="S149" s="309" t="s">
        <v>35</v>
      </c>
    </row>
    <row r="150" spans="1:19" ht="29.25" thickBot="1" x14ac:dyDescent="0.3">
      <c r="A150" s="310"/>
      <c r="B150" s="310"/>
      <c r="C150" s="310"/>
      <c r="D150" s="11" t="s">
        <v>36</v>
      </c>
      <c r="E150" s="11" t="s">
        <v>37</v>
      </c>
      <c r="F150" s="11" t="s">
        <v>38</v>
      </c>
      <c r="G150" s="310"/>
      <c r="H150" s="6" t="s">
        <v>1</v>
      </c>
      <c r="I150" s="6" t="s">
        <v>24</v>
      </c>
      <c r="J150" s="6" t="s">
        <v>25</v>
      </c>
      <c r="K150" s="6" t="s">
        <v>3</v>
      </c>
      <c r="L150" s="6" t="s">
        <v>2</v>
      </c>
      <c r="M150" s="6" t="s">
        <v>12</v>
      </c>
      <c r="N150" s="6" t="s">
        <v>4</v>
      </c>
      <c r="O150" s="6" t="s">
        <v>5</v>
      </c>
      <c r="P150" s="6" t="s">
        <v>26</v>
      </c>
      <c r="Q150" s="6" t="s">
        <v>6</v>
      </c>
      <c r="R150" s="6" t="s">
        <v>27</v>
      </c>
      <c r="S150" s="310"/>
    </row>
    <row r="151" spans="1:19" x14ac:dyDescent="0.25">
      <c r="A151" s="12"/>
      <c r="B151" s="13" t="s">
        <v>96</v>
      </c>
      <c r="C151" s="307"/>
      <c r="D151" s="307"/>
      <c r="E151" s="307"/>
      <c r="F151" s="307"/>
      <c r="G151" s="307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303"/>
    </row>
    <row r="152" spans="1:19" ht="15.75" thickBot="1" x14ac:dyDescent="0.3">
      <c r="A152" s="15"/>
      <c r="B152" s="16" t="s">
        <v>93</v>
      </c>
      <c r="C152" s="308"/>
      <c r="D152" s="308"/>
      <c r="E152" s="308"/>
      <c r="F152" s="308"/>
      <c r="G152" s="308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304"/>
    </row>
    <row r="153" spans="1:19" ht="16.5" thickBot="1" x14ac:dyDescent="0.3">
      <c r="A153" s="18"/>
      <c r="B153" s="50" t="s">
        <v>111</v>
      </c>
      <c r="C153" s="21">
        <v>70</v>
      </c>
      <c r="D153" s="119">
        <v>7.46</v>
      </c>
      <c r="E153" s="191">
        <v>14</v>
      </c>
      <c r="F153" s="119">
        <v>20.9</v>
      </c>
      <c r="G153" s="21">
        <v>239.5</v>
      </c>
      <c r="H153" s="75">
        <v>7.2999999999999995E-2</v>
      </c>
      <c r="I153" s="75">
        <v>9.1999999999999998E-2</v>
      </c>
      <c r="J153" s="21">
        <v>0.32200000000000001</v>
      </c>
      <c r="K153" s="75">
        <v>97</v>
      </c>
      <c r="L153" s="75">
        <v>0.14000000000000001</v>
      </c>
      <c r="M153" s="76">
        <v>187.2</v>
      </c>
      <c r="N153" s="76">
        <v>137</v>
      </c>
      <c r="O153" s="78">
        <v>20.2</v>
      </c>
      <c r="P153" s="78">
        <v>73</v>
      </c>
      <c r="Q153" s="78">
        <v>1.02</v>
      </c>
      <c r="R153" s="78">
        <v>15.44</v>
      </c>
      <c r="S153" s="148" t="s">
        <v>110</v>
      </c>
    </row>
    <row r="154" spans="1:19" ht="16.5" thickBot="1" x14ac:dyDescent="0.3">
      <c r="A154" s="22"/>
      <c r="B154" s="4" t="s">
        <v>109</v>
      </c>
      <c r="C154" s="98">
        <v>150</v>
      </c>
      <c r="D154" s="91">
        <v>6.41</v>
      </c>
      <c r="E154" s="91">
        <v>6.57</v>
      </c>
      <c r="F154" s="91">
        <v>26.03</v>
      </c>
      <c r="G154" s="91">
        <v>189</v>
      </c>
      <c r="H154" s="82">
        <v>0.15</v>
      </c>
      <c r="I154" s="81">
        <v>0.17</v>
      </c>
      <c r="J154" s="81" t="s">
        <v>55</v>
      </c>
      <c r="K154" s="81">
        <v>0.15</v>
      </c>
      <c r="L154" s="81">
        <v>0.36</v>
      </c>
      <c r="M154" s="81">
        <v>87.44</v>
      </c>
      <c r="N154" s="81" t="s">
        <v>55</v>
      </c>
      <c r="O154" s="81">
        <v>77.069999999999993</v>
      </c>
      <c r="P154" s="81" t="s">
        <v>55</v>
      </c>
      <c r="Q154" s="81">
        <v>2.42</v>
      </c>
      <c r="R154" s="81" t="s">
        <v>55</v>
      </c>
      <c r="S154" s="146">
        <v>33</v>
      </c>
    </row>
    <row r="155" spans="1:19" ht="16.5" thickBot="1" x14ac:dyDescent="0.3">
      <c r="A155" s="305" t="s">
        <v>41</v>
      </c>
      <c r="B155" s="56" t="s">
        <v>95</v>
      </c>
      <c r="C155" s="118">
        <v>200</v>
      </c>
      <c r="D155" s="84">
        <v>0.2</v>
      </c>
      <c r="E155" s="85">
        <v>0.01</v>
      </c>
      <c r="F155" s="85">
        <v>9.9</v>
      </c>
      <c r="G155" s="86">
        <v>41</v>
      </c>
      <c r="H155" s="75">
        <v>1E-3</v>
      </c>
      <c r="I155" s="76">
        <v>8.9999999999999998E-4</v>
      </c>
      <c r="J155" s="77"/>
      <c r="K155" s="76">
        <v>0.05</v>
      </c>
      <c r="L155" s="77">
        <v>2.2000000000000002</v>
      </c>
      <c r="M155" s="76">
        <v>15.8</v>
      </c>
      <c r="N155" s="77">
        <v>8</v>
      </c>
      <c r="O155" s="76">
        <v>6</v>
      </c>
      <c r="P155" s="77">
        <v>33.700000000000003</v>
      </c>
      <c r="Q155" s="76">
        <v>0.78</v>
      </c>
      <c r="R155" s="78">
        <v>5.0000000000000001E-3</v>
      </c>
      <c r="S155" s="146">
        <v>55</v>
      </c>
    </row>
    <row r="156" spans="1:19" ht="16.5" thickBot="1" x14ac:dyDescent="0.3">
      <c r="A156" s="305"/>
      <c r="B156" s="89" t="s">
        <v>149</v>
      </c>
      <c r="C156" s="119">
        <v>100</v>
      </c>
      <c r="D156" s="87">
        <v>0.4</v>
      </c>
      <c r="E156" s="87">
        <v>0.4</v>
      </c>
      <c r="F156" s="87">
        <v>9.8000000000000007</v>
      </c>
      <c r="G156" s="87">
        <v>47</v>
      </c>
      <c r="H156" s="87">
        <v>2.1999999999999999E-2</v>
      </c>
      <c r="I156" s="87">
        <v>1.6E-2</v>
      </c>
      <c r="J156" s="87"/>
      <c r="K156" s="87">
        <v>3</v>
      </c>
      <c r="L156" s="87">
        <v>4</v>
      </c>
      <c r="M156" s="87">
        <v>14.08</v>
      </c>
      <c r="N156" s="87">
        <v>9.57</v>
      </c>
      <c r="O156" s="87">
        <v>7.83</v>
      </c>
      <c r="P156" s="87">
        <v>230.74</v>
      </c>
      <c r="Q156" s="87">
        <v>1.91</v>
      </c>
      <c r="R156" s="87">
        <v>1.76</v>
      </c>
      <c r="S156" s="146">
        <v>67</v>
      </c>
    </row>
    <row r="157" spans="1:19" ht="16.5" thickBot="1" x14ac:dyDescent="0.3">
      <c r="A157" s="23" t="s">
        <v>42</v>
      </c>
      <c r="B157" s="24" t="s">
        <v>43</v>
      </c>
      <c r="C157" s="25">
        <f>SUM(C153:C156)</f>
        <v>520</v>
      </c>
      <c r="D157" s="139">
        <f t="shared" ref="D157:R157" si="49">SUM(D153:D156)</f>
        <v>14.47</v>
      </c>
      <c r="E157" s="139">
        <f t="shared" si="49"/>
        <v>20.98</v>
      </c>
      <c r="F157" s="139">
        <f t="shared" si="49"/>
        <v>66.63</v>
      </c>
      <c r="G157" s="139">
        <f t="shared" si="49"/>
        <v>516.5</v>
      </c>
      <c r="H157" s="139">
        <f t="shared" si="49"/>
        <v>0.24599999999999997</v>
      </c>
      <c r="I157" s="139">
        <f t="shared" si="49"/>
        <v>0.27890000000000004</v>
      </c>
      <c r="J157" s="139">
        <f t="shared" si="49"/>
        <v>0.32200000000000001</v>
      </c>
      <c r="K157" s="139">
        <f t="shared" si="49"/>
        <v>100.2</v>
      </c>
      <c r="L157" s="139">
        <f t="shared" si="49"/>
        <v>6.7</v>
      </c>
      <c r="M157" s="139">
        <f t="shared" si="49"/>
        <v>304.52</v>
      </c>
      <c r="N157" s="139">
        <f t="shared" si="49"/>
        <v>154.57</v>
      </c>
      <c r="O157" s="139">
        <f t="shared" si="49"/>
        <v>111.1</v>
      </c>
      <c r="P157" s="139">
        <f t="shared" si="49"/>
        <v>337.44</v>
      </c>
      <c r="Q157" s="139">
        <f t="shared" si="49"/>
        <v>6.13</v>
      </c>
      <c r="R157" s="139">
        <f t="shared" si="49"/>
        <v>17.205000000000002</v>
      </c>
      <c r="S157" s="140"/>
    </row>
    <row r="158" spans="1:19" ht="16.5" thickBot="1" x14ac:dyDescent="0.3">
      <c r="A158" s="26"/>
      <c r="B158" s="99" t="s">
        <v>64</v>
      </c>
      <c r="C158" s="82" t="s">
        <v>62</v>
      </c>
      <c r="D158" s="81">
        <v>0.56999999999999995</v>
      </c>
      <c r="E158" s="81">
        <v>0.09</v>
      </c>
      <c r="F158" s="81">
        <v>1.89</v>
      </c>
      <c r="G158" s="81">
        <v>10.98</v>
      </c>
      <c r="H158" s="82">
        <v>2.7E-2</v>
      </c>
      <c r="I158" s="81">
        <v>2.4E-2</v>
      </c>
      <c r="J158" s="81">
        <v>0</v>
      </c>
      <c r="K158" s="81">
        <v>42.99</v>
      </c>
      <c r="L158" s="81">
        <v>75</v>
      </c>
      <c r="M158" s="81">
        <v>11.1</v>
      </c>
      <c r="N158" s="81">
        <v>20.399999999999999</v>
      </c>
      <c r="O158" s="81">
        <v>10.199999999999999</v>
      </c>
      <c r="P158" s="81">
        <v>129.30000000000001</v>
      </c>
      <c r="Q158" s="81">
        <v>0.45</v>
      </c>
      <c r="R158" s="81">
        <v>2.31</v>
      </c>
      <c r="S158" s="146">
        <v>4</v>
      </c>
    </row>
    <row r="159" spans="1:19" ht="16.5" thickBot="1" x14ac:dyDescent="0.3">
      <c r="A159" s="26"/>
      <c r="B159" s="56" t="s">
        <v>114</v>
      </c>
      <c r="C159" s="119">
        <v>210</v>
      </c>
      <c r="D159" s="84">
        <v>1.53</v>
      </c>
      <c r="E159" s="85">
        <v>5.38</v>
      </c>
      <c r="F159" s="85">
        <v>9.52</v>
      </c>
      <c r="G159" s="86">
        <v>93</v>
      </c>
      <c r="H159" s="75">
        <v>2.1999999999999999E-2</v>
      </c>
      <c r="I159" s="76">
        <v>3.2000000000000001E-2</v>
      </c>
      <c r="J159" s="77"/>
      <c r="K159" s="76">
        <v>108.2</v>
      </c>
      <c r="L159" s="77">
        <v>10.76</v>
      </c>
      <c r="M159" s="76">
        <v>37.200000000000003</v>
      </c>
      <c r="N159" s="77">
        <v>31</v>
      </c>
      <c r="O159" s="76">
        <v>13</v>
      </c>
      <c r="P159" s="77">
        <v>183.4</v>
      </c>
      <c r="Q159" s="76">
        <v>0.47</v>
      </c>
      <c r="R159" s="78">
        <v>15.26</v>
      </c>
      <c r="S159" s="153">
        <v>18</v>
      </c>
    </row>
    <row r="160" spans="1:19" ht="16.5" thickBot="1" x14ac:dyDescent="0.3">
      <c r="A160" s="27" t="s">
        <v>44</v>
      </c>
      <c r="B160" s="47" t="s">
        <v>120</v>
      </c>
      <c r="C160" s="119">
        <v>100</v>
      </c>
      <c r="D160" s="196">
        <v>15.1</v>
      </c>
      <c r="E160" s="196">
        <v>16.7</v>
      </c>
      <c r="F160" s="197">
        <v>12.4</v>
      </c>
      <c r="G160" s="198">
        <v>260</v>
      </c>
      <c r="H160" s="198">
        <v>7.0000000000000007E-2</v>
      </c>
      <c r="I160" s="198">
        <v>0.14000000000000001</v>
      </c>
      <c r="J160" s="198">
        <v>6.5000000000000002E-2</v>
      </c>
      <c r="K160" s="198">
        <v>30.8</v>
      </c>
      <c r="L160" s="198">
        <v>0.12</v>
      </c>
      <c r="M160" s="198">
        <v>38.700000000000003</v>
      </c>
      <c r="N160" s="198">
        <v>182.6</v>
      </c>
      <c r="O160" s="198">
        <v>26.7</v>
      </c>
      <c r="P160" s="199">
        <v>293.3</v>
      </c>
      <c r="Q160" s="197">
        <v>2.5299999999999998</v>
      </c>
      <c r="R160" s="198">
        <v>8.9</v>
      </c>
      <c r="S160" s="146">
        <v>37</v>
      </c>
    </row>
    <row r="161" spans="1:19" ht="16.5" thickBot="1" x14ac:dyDescent="0.3">
      <c r="A161" s="27"/>
      <c r="B161" s="56" t="s">
        <v>18</v>
      </c>
      <c r="C161" s="21">
        <v>150</v>
      </c>
      <c r="D161" s="263">
        <v>3.6</v>
      </c>
      <c r="E161" s="264">
        <v>3.9</v>
      </c>
      <c r="F161" s="264">
        <v>35.9</v>
      </c>
      <c r="G161" s="265">
        <v>193</v>
      </c>
      <c r="H161" s="75">
        <v>4.4999999999999998E-2</v>
      </c>
      <c r="I161" s="76">
        <v>2.3E-2</v>
      </c>
      <c r="J161" s="77">
        <v>5.6000000000000001E-2</v>
      </c>
      <c r="K161" s="76">
        <v>159.26</v>
      </c>
      <c r="L161" s="77">
        <v>0.28000000000000003</v>
      </c>
      <c r="M161" s="76">
        <v>8.68</v>
      </c>
      <c r="N161" s="77">
        <v>68.150000000000006</v>
      </c>
      <c r="O161" s="76">
        <v>25.47</v>
      </c>
      <c r="P161" s="77">
        <v>69.64</v>
      </c>
      <c r="Q161" s="76">
        <v>0.51</v>
      </c>
      <c r="R161" s="78">
        <v>1.39</v>
      </c>
      <c r="S161" s="153">
        <v>47</v>
      </c>
    </row>
    <row r="162" spans="1:19" ht="16.5" thickBot="1" x14ac:dyDescent="0.3">
      <c r="A162" s="306"/>
      <c r="B162" s="56" t="s">
        <v>115</v>
      </c>
      <c r="C162" s="21">
        <v>200</v>
      </c>
      <c r="D162" s="21">
        <v>0.17</v>
      </c>
      <c r="E162" s="21"/>
      <c r="F162" s="21">
        <v>11</v>
      </c>
      <c r="G162" s="21">
        <v>45</v>
      </c>
      <c r="H162" s="21">
        <v>2.5000000000000001E-3</v>
      </c>
      <c r="I162" s="21">
        <v>3.2000000000000002E-3</v>
      </c>
      <c r="J162" s="21"/>
      <c r="K162" s="21"/>
      <c r="L162" s="21">
        <v>0.6</v>
      </c>
      <c r="M162" s="21">
        <v>2.81</v>
      </c>
      <c r="N162" s="21">
        <v>2.08</v>
      </c>
      <c r="O162" s="21">
        <v>2.83</v>
      </c>
      <c r="P162" s="21">
        <v>20.64</v>
      </c>
      <c r="Q162" s="21">
        <v>0.122</v>
      </c>
      <c r="R162" s="21">
        <v>1.0999999999999999E-2</v>
      </c>
      <c r="S162" s="21">
        <v>60</v>
      </c>
    </row>
    <row r="163" spans="1:19" ht="16.5" thickBot="1" x14ac:dyDescent="0.3">
      <c r="A163" s="306"/>
      <c r="B163" s="107" t="s">
        <v>10</v>
      </c>
      <c r="C163" s="92">
        <v>55</v>
      </c>
      <c r="D163" s="147">
        <v>4.4000000000000004</v>
      </c>
      <c r="E163" s="147">
        <v>0.55000000000000004</v>
      </c>
      <c r="F163" s="147">
        <v>25.3</v>
      </c>
      <c r="G163" s="147">
        <v>123.75</v>
      </c>
      <c r="H163" s="147">
        <v>6.0499999999999998E-2</v>
      </c>
      <c r="I163" s="147">
        <v>1.6500000000000001E-2</v>
      </c>
      <c r="J163" s="147">
        <v>0</v>
      </c>
      <c r="K163" s="147">
        <v>0</v>
      </c>
      <c r="L163" s="147">
        <v>0</v>
      </c>
      <c r="M163" s="147">
        <v>11</v>
      </c>
      <c r="N163" s="147">
        <v>35.75</v>
      </c>
      <c r="O163" s="147">
        <v>7.7</v>
      </c>
      <c r="P163" s="119">
        <v>51.15</v>
      </c>
      <c r="Q163" s="21">
        <v>0.60499999999999998</v>
      </c>
      <c r="R163" s="120">
        <v>21.23</v>
      </c>
      <c r="S163" s="146">
        <v>79</v>
      </c>
    </row>
    <row r="164" spans="1:19" ht="16.5" thickBot="1" x14ac:dyDescent="0.3">
      <c r="A164" s="306"/>
      <c r="B164" s="107" t="s">
        <v>11</v>
      </c>
      <c r="C164" s="92">
        <v>48</v>
      </c>
      <c r="D164" s="147">
        <v>3.1920000000000002</v>
      </c>
      <c r="E164" s="147">
        <v>0.57599999999999996</v>
      </c>
      <c r="F164" s="147">
        <v>25.44</v>
      </c>
      <c r="G164" s="147">
        <v>119.52</v>
      </c>
      <c r="H164" s="147">
        <v>8.1600000000000006E-2</v>
      </c>
      <c r="I164" s="147">
        <v>3.8399999999999997E-2</v>
      </c>
      <c r="J164" s="147">
        <v>0</v>
      </c>
      <c r="K164" s="147">
        <v>0</v>
      </c>
      <c r="L164" s="147">
        <v>0</v>
      </c>
      <c r="M164" s="147">
        <v>13.92</v>
      </c>
      <c r="N164" s="147">
        <v>72</v>
      </c>
      <c r="O164" s="147">
        <v>22.56</v>
      </c>
      <c r="P164" s="155">
        <v>112</v>
      </c>
      <c r="Q164" s="156">
        <v>1.8720000000000001</v>
      </c>
      <c r="R164" s="120">
        <v>24.48</v>
      </c>
      <c r="S164" s="157">
        <v>80</v>
      </c>
    </row>
    <row r="165" spans="1:19" ht="16.5" thickBot="1" x14ac:dyDescent="0.3">
      <c r="A165" s="28"/>
      <c r="B165" s="24" t="s">
        <v>45</v>
      </c>
      <c r="C165" s="25">
        <v>823</v>
      </c>
      <c r="D165" s="139">
        <f t="shared" ref="D165:R165" si="50">SUM(D158:D164)</f>
        <v>28.562000000000005</v>
      </c>
      <c r="E165" s="139">
        <f t="shared" si="50"/>
        <v>27.195999999999998</v>
      </c>
      <c r="F165" s="139">
        <f t="shared" si="50"/>
        <v>121.45</v>
      </c>
      <c r="G165" s="139">
        <f t="shared" si="50"/>
        <v>845.25</v>
      </c>
      <c r="H165" s="139">
        <f t="shared" si="50"/>
        <v>0.30859999999999999</v>
      </c>
      <c r="I165" s="139">
        <f t="shared" si="50"/>
        <v>0.27710000000000001</v>
      </c>
      <c r="J165" s="139">
        <f t="shared" si="50"/>
        <v>0.121</v>
      </c>
      <c r="K165" s="139">
        <f t="shared" si="50"/>
        <v>341.25</v>
      </c>
      <c r="L165" s="139">
        <f t="shared" si="50"/>
        <v>86.76</v>
      </c>
      <c r="M165" s="139">
        <f t="shared" si="50"/>
        <v>123.41000000000001</v>
      </c>
      <c r="N165" s="139">
        <f t="shared" si="50"/>
        <v>411.97999999999996</v>
      </c>
      <c r="O165" s="139">
        <f t="shared" si="50"/>
        <v>108.46000000000001</v>
      </c>
      <c r="P165" s="139">
        <f t="shared" si="50"/>
        <v>859.43</v>
      </c>
      <c r="Q165" s="139">
        <f t="shared" si="50"/>
        <v>6.5589999999999993</v>
      </c>
      <c r="R165" s="139">
        <f t="shared" si="50"/>
        <v>73.581000000000003</v>
      </c>
      <c r="S165" s="158"/>
    </row>
    <row r="166" spans="1:19" ht="16.5" thickBot="1" x14ac:dyDescent="0.3">
      <c r="A166" s="30" t="s">
        <v>46</v>
      </c>
      <c r="B166" s="4" t="s">
        <v>118</v>
      </c>
      <c r="C166" s="79">
        <v>40</v>
      </c>
      <c r="D166" s="81">
        <v>2.77</v>
      </c>
      <c r="E166" s="81">
        <v>5.23</v>
      </c>
      <c r="F166" s="81">
        <v>23.52</v>
      </c>
      <c r="G166" s="81">
        <v>152</v>
      </c>
      <c r="H166" s="82">
        <v>0.03</v>
      </c>
      <c r="I166" s="81" t="s">
        <v>55</v>
      </c>
      <c r="J166" s="81" t="s">
        <v>55</v>
      </c>
      <c r="K166" s="81">
        <v>0.03</v>
      </c>
      <c r="L166" s="81" t="s">
        <v>56</v>
      </c>
      <c r="M166" s="81">
        <v>6.4</v>
      </c>
      <c r="N166" s="81">
        <v>23.47</v>
      </c>
      <c r="O166" s="81">
        <v>3.73</v>
      </c>
      <c r="P166" s="81" t="s">
        <v>55</v>
      </c>
      <c r="Q166" s="81">
        <v>0.32</v>
      </c>
      <c r="R166" s="81">
        <v>0.9</v>
      </c>
      <c r="S166" s="154">
        <v>70</v>
      </c>
    </row>
    <row r="167" spans="1:19" ht="16.5" thickBot="1" x14ac:dyDescent="0.3">
      <c r="A167" s="27"/>
      <c r="B167" s="107" t="s">
        <v>91</v>
      </c>
      <c r="C167" s="259">
        <v>200</v>
      </c>
      <c r="D167" s="162">
        <v>8</v>
      </c>
      <c r="E167" s="162">
        <v>5</v>
      </c>
      <c r="F167" s="162">
        <v>14</v>
      </c>
      <c r="G167" s="260">
        <v>133</v>
      </c>
      <c r="H167" s="21">
        <v>0.48</v>
      </c>
      <c r="I167" s="119">
        <v>0.4</v>
      </c>
      <c r="J167" s="21"/>
      <c r="K167" s="120">
        <v>44</v>
      </c>
      <c r="L167" s="120">
        <v>1.4</v>
      </c>
      <c r="M167" s="119">
        <v>216</v>
      </c>
      <c r="N167" s="21">
        <v>188</v>
      </c>
      <c r="O167" s="119">
        <v>32</v>
      </c>
      <c r="P167" s="21">
        <v>258</v>
      </c>
      <c r="Q167" s="119">
        <v>0.2</v>
      </c>
      <c r="R167" s="21"/>
      <c r="S167" s="153">
        <v>65</v>
      </c>
    </row>
    <row r="168" spans="1:19" ht="16.5" thickBot="1" x14ac:dyDescent="0.3">
      <c r="A168" s="27"/>
      <c r="B168" s="67" t="s">
        <v>149</v>
      </c>
      <c r="C168" s="119">
        <v>100</v>
      </c>
      <c r="D168" s="87">
        <v>0.4</v>
      </c>
      <c r="E168" s="87">
        <v>0.4</v>
      </c>
      <c r="F168" s="87">
        <v>9.8000000000000007</v>
      </c>
      <c r="G168" s="87">
        <v>47</v>
      </c>
      <c r="H168" s="111">
        <v>2.1999999999999999E-2</v>
      </c>
      <c r="I168" s="111">
        <v>1.6E-2</v>
      </c>
      <c r="J168" s="111"/>
      <c r="K168" s="111">
        <v>3</v>
      </c>
      <c r="L168" s="111">
        <v>4</v>
      </c>
      <c r="M168" s="111">
        <v>14.08</v>
      </c>
      <c r="N168" s="111">
        <v>9.57</v>
      </c>
      <c r="O168" s="111">
        <v>7.83</v>
      </c>
      <c r="P168" s="111">
        <v>230.74</v>
      </c>
      <c r="Q168" s="111">
        <v>1.91</v>
      </c>
      <c r="R168" s="111">
        <v>1.76</v>
      </c>
      <c r="S168" s="149">
        <v>67</v>
      </c>
    </row>
    <row r="169" spans="1:19" ht="16.5" thickBot="1" x14ac:dyDescent="0.3">
      <c r="A169" s="30"/>
      <c r="B169" s="52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</row>
    <row r="170" spans="1:19" ht="16.5" thickBot="1" x14ac:dyDescent="0.3">
      <c r="A170" s="31"/>
      <c r="B170" s="32" t="s">
        <v>48</v>
      </c>
      <c r="C170" s="167">
        <f>SUM(C166:C169)</f>
        <v>340</v>
      </c>
      <c r="D170" s="188">
        <f t="shared" ref="D170:R170" si="51">SUM(D166:D169)</f>
        <v>11.17</v>
      </c>
      <c r="E170" s="188">
        <f t="shared" si="51"/>
        <v>10.63</v>
      </c>
      <c r="F170" s="188">
        <f t="shared" si="51"/>
        <v>47.319999999999993</v>
      </c>
      <c r="G170" s="188">
        <f t="shared" si="51"/>
        <v>332</v>
      </c>
      <c r="H170" s="188">
        <f t="shared" si="51"/>
        <v>0.53200000000000003</v>
      </c>
      <c r="I170" s="188">
        <f t="shared" si="51"/>
        <v>0.41600000000000004</v>
      </c>
      <c r="J170" s="188">
        <f t="shared" si="51"/>
        <v>0</v>
      </c>
      <c r="K170" s="188">
        <f t="shared" si="51"/>
        <v>47.03</v>
      </c>
      <c r="L170" s="188">
        <f t="shared" si="51"/>
        <v>5.4</v>
      </c>
      <c r="M170" s="188">
        <f t="shared" si="51"/>
        <v>236.48000000000002</v>
      </c>
      <c r="N170" s="188">
        <f t="shared" si="51"/>
        <v>221.04</v>
      </c>
      <c r="O170" s="188">
        <f t="shared" si="51"/>
        <v>43.559999999999995</v>
      </c>
      <c r="P170" s="188">
        <f t="shared" si="51"/>
        <v>488.74</v>
      </c>
      <c r="Q170" s="188">
        <f t="shared" si="51"/>
        <v>2.4299999999999997</v>
      </c>
      <c r="R170" s="188">
        <f t="shared" si="51"/>
        <v>2.66</v>
      </c>
      <c r="S170" s="43"/>
    </row>
    <row r="171" spans="1:19" ht="16.5" thickBot="1" x14ac:dyDescent="0.3">
      <c r="A171" s="33"/>
      <c r="B171" s="34" t="s">
        <v>49</v>
      </c>
      <c r="C171" s="171">
        <f>C157+C165+C170</f>
        <v>1683</v>
      </c>
      <c r="D171" s="40">
        <f>SUM(D157,D165,D170,)</f>
        <v>54.202000000000005</v>
      </c>
      <c r="E171" s="40">
        <f>SUM(E157,E165,E170,)</f>
        <v>58.806000000000004</v>
      </c>
      <c r="F171" s="40">
        <f>SUM(F157,F165,F170,)</f>
        <v>235.39999999999998</v>
      </c>
      <c r="G171" s="40">
        <f>SUM(G157,G165,G170,)</f>
        <v>1693.75</v>
      </c>
      <c r="H171" s="40">
        <f>SUM(H157,H165,H170,)</f>
        <v>1.0866</v>
      </c>
      <c r="I171" s="40">
        <f t="shared" ref="I171:Q171" si="52">SUM(I157,I165,I170,)</f>
        <v>0.97200000000000009</v>
      </c>
      <c r="J171" s="40">
        <f t="shared" si="52"/>
        <v>0.443</v>
      </c>
      <c r="K171" s="40">
        <f t="shared" si="52"/>
        <v>488.48</v>
      </c>
      <c r="L171" s="40">
        <f t="shared" si="52"/>
        <v>98.860000000000014</v>
      </c>
      <c r="M171" s="40">
        <f t="shared" si="52"/>
        <v>664.41000000000008</v>
      </c>
      <c r="N171" s="40">
        <f t="shared" si="52"/>
        <v>787.58999999999992</v>
      </c>
      <c r="O171" s="40">
        <f t="shared" si="52"/>
        <v>263.12</v>
      </c>
      <c r="P171" s="40">
        <f t="shared" si="52"/>
        <v>1685.61</v>
      </c>
      <c r="Q171" s="40">
        <f t="shared" si="52"/>
        <v>15.119</v>
      </c>
      <c r="R171" s="40">
        <f>SUM(R157,R165,R170,)/1000</f>
        <v>9.3446000000000001E-2</v>
      </c>
      <c r="S171" s="9"/>
    </row>
    <row r="172" spans="1:19" ht="32.25" thickBot="1" x14ac:dyDescent="0.3">
      <c r="A172" s="28"/>
      <c r="B172" s="24" t="s">
        <v>50</v>
      </c>
      <c r="C172" s="173"/>
      <c r="D172" s="41">
        <f>D171*100/77</f>
        <v>70.392207792207799</v>
      </c>
      <c r="E172" s="174">
        <f>E171*100/79</f>
        <v>74.437974683544311</v>
      </c>
      <c r="F172" s="174">
        <f>F171*100/335</f>
        <v>70.268656716417894</v>
      </c>
      <c r="G172" s="42">
        <f>G171*100/2350</f>
        <v>72.074468085106389</v>
      </c>
      <c r="H172" s="40">
        <f>H171*100/1.2</f>
        <v>90.55</v>
      </c>
      <c r="I172" s="41">
        <f>I171*100/1.4</f>
        <v>69.428571428571431</v>
      </c>
      <c r="J172" s="41">
        <f>J171*100/10</f>
        <v>4.43</v>
      </c>
      <c r="K172" s="41">
        <f>K171*100/700</f>
        <v>69.782857142857139</v>
      </c>
      <c r="L172" s="41">
        <f>L171*100/60</f>
        <v>164.76666666666671</v>
      </c>
      <c r="M172" s="41">
        <f>M171*100/1100</f>
        <v>60.400909090909103</v>
      </c>
      <c r="N172" s="41">
        <f>N171*100/1100</f>
        <v>71.59909090909089</v>
      </c>
      <c r="O172" s="41">
        <f>O171*100/250</f>
        <v>105.248</v>
      </c>
      <c r="P172" s="41">
        <f>P171*100/1100</f>
        <v>153.23727272727274</v>
      </c>
      <c r="Q172" s="42">
        <f>Q171*100/12</f>
        <v>125.99166666666667</v>
      </c>
      <c r="R172" s="41">
        <f>R171*100/0.1</f>
        <v>93.445999999999998</v>
      </c>
      <c r="S172" s="45"/>
    </row>
    <row r="177" spans="1:19" ht="45.75" customHeight="1" thickBot="1" x14ac:dyDescent="0.3">
      <c r="B177" s="9" t="s">
        <v>29</v>
      </c>
    </row>
    <row r="178" spans="1:19" ht="15.75" thickBot="1" x14ac:dyDescent="0.3">
      <c r="A178" s="309" t="s">
        <v>30</v>
      </c>
      <c r="B178" s="309" t="s">
        <v>31</v>
      </c>
      <c r="C178" s="309" t="s">
        <v>32</v>
      </c>
      <c r="D178" s="311" t="s">
        <v>33</v>
      </c>
      <c r="E178" s="312"/>
      <c r="F178" s="313"/>
      <c r="G178" s="309" t="s">
        <v>34</v>
      </c>
      <c r="H178" s="311" t="s">
        <v>0</v>
      </c>
      <c r="I178" s="312"/>
      <c r="J178" s="312"/>
      <c r="K178" s="312"/>
      <c r="L178" s="313"/>
      <c r="M178" s="311" t="s">
        <v>28</v>
      </c>
      <c r="N178" s="312"/>
      <c r="O178" s="312"/>
      <c r="P178" s="312"/>
      <c r="Q178" s="312"/>
      <c r="R178" s="313"/>
      <c r="S178" s="309" t="s">
        <v>35</v>
      </c>
    </row>
    <row r="179" spans="1:19" ht="29.25" thickBot="1" x14ac:dyDescent="0.3">
      <c r="A179" s="310"/>
      <c r="B179" s="310"/>
      <c r="C179" s="310"/>
      <c r="D179" s="11" t="s">
        <v>36</v>
      </c>
      <c r="E179" s="11" t="s">
        <v>37</v>
      </c>
      <c r="F179" s="11" t="s">
        <v>38</v>
      </c>
      <c r="G179" s="310"/>
      <c r="H179" s="6" t="s">
        <v>1</v>
      </c>
      <c r="I179" s="6" t="s">
        <v>24</v>
      </c>
      <c r="J179" s="6" t="s">
        <v>25</v>
      </c>
      <c r="K179" s="6" t="s">
        <v>3</v>
      </c>
      <c r="L179" s="6" t="s">
        <v>2</v>
      </c>
      <c r="M179" s="6" t="s">
        <v>12</v>
      </c>
      <c r="N179" s="6" t="s">
        <v>4</v>
      </c>
      <c r="O179" s="6" t="s">
        <v>5</v>
      </c>
      <c r="P179" s="6" t="s">
        <v>26</v>
      </c>
      <c r="Q179" s="6" t="s">
        <v>6</v>
      </c>
      <c r="R179" s="6" t="s">
        <v>27</v>
      </c>
      <c r="S179" s="310"/>
    </row>
    <row r="180" spans="1:19" x14ac:dyDescent="0.25">
      <c r="A180" s="12"/>
      <c r="B180" s="13" t="s">
        <v>96</v>
      </c>
      <c r="C180" s="307"/>
      <c r="D180" s="307"/>
      <c r="E180" s="307"/>
      <c r="F180" s="307"/>
      <c r="G180" s="307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303"/>
    </row>
    <row r="181" spans="1:19" ht="15.75" thickBot="1" x14ac:dyDescent="0.3">
      <c r="A181" s="15"/>
      <c r="B181" s="16" t="s">
        <v>97</v>
      </c>
      <c r="C181" s="308"/>
      <c r="D181" s="308"/>
      <c r="E181" s="308"/>
      <c r="F181" s="308"/>
      <c r="G181" s="308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304"/>
    </row>
    <row r="182" spans="1:19" ht="32.25" thickBot="1" x14ac:dyDescent="0.3">
      <c r="A182" s="18"/>
      <c r="B182" s="130" t="s">
        <v>136</v>
      </c>
      <c r="C182" s="108">
        <v>160</v>
      </c>
      <c r="D182" s="270">
        <v>10.16</v>
      </c>
      <c r="E182" s="270">
        <v>10.48</v>
      </c>
      <c r="F182" s="270">
        <v>24.92</v>
      </c>
      <c r="G182" s="270">
        <v>234.8</v>
      </c>
      <c r="H182" s="233">
        <v>6.8000000000000005E-2</v>
      </c>
      <c r="I182" s="234">
        <v>2.4E-2</v>
      </c>
      <c r="J182" s="234">
        <v>5.9200000000000003E-2</v>
      </c>
      <c r="K182" s="234">
        <v>21.3</v>
      </c>
      <c r="L182" s="234">
        <v>0.28000000000000003</v>
      </c>
      <c r="M182" s="234">
        <v>13.2</v>
      </c>
      <c r="N182" s="234">
        <v>94.8</v>
      </c>
      <c r="O182" s="234">
        <v>14.4</v>
      </c>
      <c r="P182" s="234">
        <v>42.4</v>
      </c>
      <c r="Q182" s="234">
        <v>1.44</v>
      </c>
      <c r="R182" s="234">
        <v>0.64</v>
      </c>
      <c r="S182" s="146">
        <v>25</v>
      </c>
    </row>
    <row r="183" spans="1:19" ht="16.5" thickBot="1" x14ac:dyDescent="0.3">
      <c r="A183" s="22"/>
      <c r="B183" s="266" t="s">
        <v>112</v>
      </c>
      <c r="C183" s="267">
        <v>200</v>
      </c>
      <c r="D183" s="271">
        <v>6</v>
      </c>
      <c r="E183" s="272">
        <v>6.3</v>
      </c>
      <c r="F183" s="272">
        <v>13.5</v>
      </c>
      <c r="G183" s="273">
        <v>135</v>
      </c>
      <c r="H183" s="252">
        <v>6.0999999999999999E-2</v>
      </c>
      <c r="I183" s="253">
        <v>0.24</v>
      </c>
      <c r="J183" s="254"/>
      <c r="K183" s="253">
        <v>27.4</v>
      </c>
      <c r="L183" s="254">
        <v>1.08</v>
      </c>
      <c r="M183" s="253">
        <v>222.33</v>
      </c>
      <c r="N183" s="254">
        <v>173.39</v>
      </c>
      <c r="O183" s="253">
        <v>33.39</v>
      </c>
      <c r="P183" s="254">
        <v>277.17</v>
      </c>
      <c r="Q183" s="253">
        <v>0.59</v>
      </c>
      <c r="R183" s="255">
        <v>18.8</v>
      </c>
      <c r="S183" s="157">
        <v>58</v>
      </c>
    </row>
    <row r="184" spans="1:19" ht="16.5" thickBot="1" x14ac:dyDescent="0.3">
      <c r="A184" s="305" t="s">
        <v>41</v>
      </c>
      <c r="B184" s="176" t="s">
        <v>14</v>
      </c>
      <c r="C184" s="177" t="s">
        <v>15</v>
      </c>
      <c r="D184" s="178">
        <v>2.88</v>
      </c>
      <c r="E184" s="178">
        <v>7.6781818181818187</v>
      </c>
      <c r="F184" s="178">
        <v>13.388181818181817</v>
      </c>
      <c r="G184" s="178">
        <v>137.5</v>
      </c>
      <c r="H184" s="230">
        <v>6.5000000000000002E-2</v>
      </c>
      <c r="I184" s="231">
        <v>3.2000000000000001E-2</v>
      </c>
      <c r="J184" s="231">
        <v>0.13</v>
      </c>
      <c r="K184" s="231">
        <v>45</v>
      </c>
      <c r="L184" s="231" t="s">
        <v>56</v>
      </c>
      <c r="M184" s="231">
        <v>11.2</v>
      </c>
      <c r="N184" s="231">
        <v>37</v>
      </c>
      <c r="O184" s="231">
        <v>13.2</v>
      </c>
      <c r="P184" s="231">
        <v>55.4</v>
      </c>
      <c r="Q184" s="231">
        <v>0.82</v>
      </c>
      <c r="R184" s="231">
        <v>15.44</v>
      </c>
      <c r="S184" s="181">
        <v>1</v>
      </c>
    </row>
    <row r="185" spans="1:19" ht="16.5" thickBot="1" x14ac:dyDescent="0.3">
      <c r="A185" s="305"/>
      <c r="B185" s="266" t="s">
        <v>149</v>
      </c>
      <c r="C185" s="162">
        <v>100</v>
      </c>
      <c r="D185" s="197">
        <v>1.5</v>
      </c>
      <c r="E185" s="199">
        <v>0.5</v>
      </c>
      <c r="F185" s="196">
        <v>21</v>
      </c>
      <c r="G185" s="197">
        <v>96</v>
      </c>
      <c r="H185" s="196">
        <v>0.04</v>
      </c>
      <c r="I185" s="262">
        <v>0.05</v>
      </c>
      <c r="J185" s="262"/>
      <c r="K185" s="262">
        <v>20</v>
      </c>
      <c r="L185" s="261">
        <v>10</v>
      </c>
      <c r="M185" s="274">
        <v>8</v>
      </c>
      <c r="N185" s="262">
        <v>28</v>
      </c>
      <c r="O185" s="261">
        <v>42</v>
      </c>
      <c r="P185" s="275">
        <v>348</v>
      </c>
      <c r="Q185" s="275">
        <v>0.6</v>
      </c>
      <c r="R185" s="275">
        <v>0.05</v>
      </c>
      <c r="S185" s="149">
        <v>67</v>
      </c>
    </row>
    <row r="186" spans="1:19" ht="16.5" thickBot="1" x14ac:dyDescent="0.3">
      <c r="A186" s="23" t="s">
        <v>42</v>
      </c>
      <c r="B186" s="24" t="s">
        <v>43</v>
      </c>
      <c r="C186" s="25">
        <v>505</v>
      </c>
      <c r="D186" s="139">
        <f t="shared" ref="D186:R186" si="53">SUM(D182:D185)</f>
        <v>20.54</v>
      </c>
      <c r="E186" s="139">
        <f t="shared" si="53"/>
        <v>24.958181818181821</v>
      </c>
      <c r="F186" s="139">
        <f t="shared" si="53"/>
        <v>72.808181818181822</v>
      </c>
      <c r="G186" s="139">
        <f t="shared" si="53"/>
        <v>603.29999999999995</v>
      </c>
      <c r="H186" s="139">
        <f t="shared" si="53"/>
        <v>0.23400000000000001</v>
      </c>
      <c r="I186" s="139">
        <f t="shared" si="53"/>
        <v>0.34600000000000003</v>
      </c>
      <c r="J186" s="139">
        <f t="shared" si="53"/>
        <v>0.18920000000000001</v>
      </c>
      <c r="K186" s="139">
        <f t="shared" si="53"/>
        <v>113.7</v>
      </c>
      <c r="L186" s="139">
        <f t="shared" si="53"/>
        <v>11.36</v>
      </c>
      <c r="M186" s="139">
        <f t="shared" si="53"/>
        <v>254.73</v>
      </c>
      <c r="N186" s="139">
        <f t="shared" si="53"/>
        <v>333.19</v>
      </c>
      <c r="O186" s="139">
        <f t="shared" si="53"/>
        <v>102.99</v>
      </c>
      <c r="P186" s="139">
        <f t="shared" si="53"/>
        <v>722.97</v>
      </c>
      <c r="Q186" s="139">
        <f t="shared" si="53"/>
        <v>3.4499999999999997</v>
      </c>
      <c r="R186" s="139">
        <f t="shared" si="53"/>
        <v>34.93</v>
      </c>
      <c r="S186" s="29"/>
    </row>
    <row r="187" spans="1:19" ht="16.5" thickBot="1" x14ac:dyDescent="0.3">
      <c r="A187" s="26"/>
      <c r="B187" s="107" t="s">
        <v>106</v>
      </c>
      <c r="C187" s="108">
        <v>60</v>
      </c>
      <c r="D187" s="235">
        <v>0.8</v>
      </c>
      <c r="E187" s="235">
        <v>4.3</v>
      </c>
      <c r="F187" s="235">
        <v>5.2</v>
      </c>
      <c r="G187" s="235">
        <v>63</v>
      </c>
      <c r="H187" s="205">
        <v>1.7999999999999999E-2</v>
      </c>
      <c r="I187" s="206">
        <v>1.2E-2</v>
      </c>
      <c r="J187" s="206" t="s">
        <v>56</v>
      </c>
      <c r="K187" s="206">
        <v>72.900000000000006</v>
      </c>
      <c r="L187" s="206">
        <v>2.2599999999999998</v>
      </c>
      <c r="M187" s="206">
        <v>12.12</v>
      </c>
      <c r="N187" s="206">
        <v>21.42</v>
      </c>
      <c r="O187" s="206">
        <v>9.66</v>
      </c>
      <c r="P187" s="206">
        <v>127.8</v>
      </c>
      <c r="Q187" s="206">
        <v>0.42</v>
      </c>
      <c r="R187" s="206">
        <v>7.86</v>
      </c>
      <c r="S187" s="146">
        <v>9</v>
      </c>
    </row>
    <row r="188" spans="1:19" ht="16.5" thickBot="1" x14ac:dyDescent="0.3">
      <c r="A188" s="26"/>
      <c r="B188" s="107" t="s">
        <v>117</v>
      </c>
      <c r="C188" s="83">
        <v>200</v>
      </c>
      <c r="D188" s="235">
        <v>4.4000000000000004</v>
      </c>
      <c r="E188" s="235">
        <v>5.3</v>
      </c>
      <c r="F188" s="235">
        <v>24.2</v>
      </c>
      <c r="G188" s="235">
        <v>162</v>
      </c>
      <c r="H188" s="205">
        <v>0.05</v>
      </c>
      <c r="I188" s="206">
        <v>0.04</v>
      </c>
      <c r="J188" s="206">
        <v>6.3E-2</v>
      </c>
      <c r="K188" s="206">
        <v>115</v>
      </c>
      <c r="L188" s="206">
        <v>4.1399999999999997</v>
      </c>
      <c r="M188" s="206">
        <v>11.71</v>
      </c>
      <c r="N188" s="206">
        <v>40.54</v>
      </c>
      <c r="O188" s="206">
        <v>14.41</v>
      </c>
      <c r="P188" s="206">
        <v>250</v>
      </c>
      <c r="Q188" s="206">
        <v>0.60799999999999998</v>
      </c>
      <c r="R188" s="206">
        <v>11.57</v>
      </c>
      <c r="S188" s="146">
        <v>16</v>
      </c>
    </row>
    <row r="189" spans="1:19" ht="16.5" thickBot="1" x14ac:dyDescent="0.3">
      <c r="A189" s="27" t="s">
        <v>44</v>
      </c>
      <c r="B189" s="47" t="s">
        <v>22</v>
      </c>
      <c r="C189" s="98">
        <v>90</v>
      </c>
      <c r="D189" s="235">
        <v>21.18</v>
      </c>
      <c r="E189" s="235">
        <v>10.68</v>
      </c>
      <c r="F189" s="235">
        <v>12.3</v>
      </c>
      <c r="G189" s="235">
        <v>213.97</v>
      </c>
      <c r="H189" s="205">
        <v>0.122</v>
      </c>
      <c r="I189" s="206">
        <v>0.191</v>
      </c>
      <c r="J189" s="206">
        <v>7.0000000000000007E-2</v>
      </c>
      <c r="K189" s="206">
        <v>5.67</v>
      </c>
      <c r="L189" s="206">
        <v>1.65</v>
      </c>
      <c r="M189" s="206">
        <v>24.05</v>
      </c>
      <c r="N189" s="206">
        <v>171.17</v>
      </c>
      <c r="O189" s="206">
        <v>25.09</v>
      </c>
      <c r="P189" s="206">
        <v>2.4E-2</v>
      </c>
      <c r="Q189" s="206">
        <v>1.877</v>
      </c>
      <c r="R189" s="206">
        <v>5.76</v>
      </c>
      <c r="S189" s="146">
        <v>40</v>
      </c>
    </row>
    <row r="190" spans="1:19" ht="32.25" thickBot="1" x14ac:dyDescent="0.3">
      <c r="A190" s="27"/>
      <c r="B190" s="55" t="s">
        <v>107</v>
      </c>
      <c r="C190" s="120">
        <v>150</v>
      </c>
      <c r="D190" s="197">
        <v>3.1</v>
      </c>
      <c r="E190" s="197">
        <v>5</v>
      </c>
      <c r="F190" s="197">
        <v>16.399999999999999</v>
      </c>
      <c r="G190" s="197">
        <v>122.7</v>
      </c>
      <c r="H190" s="252">
        <v>7.4999999999999997E-2</v>
      </c>
      <c r="I190" s="253">
        <v>8.5000000000000006E-2</v>
      </c>
      <c r="J190" s="254">
        <v>3.3000000000000002E-2</v>
      </c>
      <c r="K190" s="253">
        <v>82.55</v>
      </c>
      <c r="L190" s="254">
        <v>21.05</v>
      </c>
      <c r="M190" s="253">
        <v>60.5</v>
      </c>
      <c r="N190" s="254">
        <v>73</v>
      </c>
      <c r="O190" s="253">
        <v>30</v>
      </c>
      <c r="P190" s="254">
        <v>564.5</v>
      </c>
      <c r="Q190" s="253">
        <v>1.1000000000000001</v>
      </c>
      <c r="R190" s="255">
        <v>7</v>
      </c>
      <c r="S190" s="146">
        <v>51</v>
      </c>
    </row>
    <row r="191" spans="1:19" ht="16.5" thickBot="1" x14ac:dyDescent="0.3">
      <c r="A191" s="306"/>
      <c r="B191" s="47" t="s">
        <v>66</v>
      </c>
      <c r="C191" s="53">
        <v>200</v>
      </c>
      <c r="D191" s="207">
        <v>0.5</v>
      </c>
      <c r="E191" s="207">
        <v>0</v>
      </c>
      <c r="F191" s="207">
        <v>27</v>
      </c>
      <c r="G191" s="207">
        <v>102</v>
      </c>
      <c r="H191" s="193">
        <v>1E-3</v>
      </c>
      <c r="I191" s="194">
        <v>1E-3</v>
      </c>
      <c r="J191" s="194" t="s">
        <v>56</v>
      </c>
      <c r="K191" s="194" t="s">
        <v>55</v>
      </c>
      <c r="L191" s="194">
        <v>0.5</v>
      </c>
      <c r="M191" s="194">
        <v>28</v>
      </c>
      <c r="N191" s="194">
        <v>19</v>
      </c>
      <c r="O191" s="194">
        <v>7</v>
      </c>
      <c r="P191" s="194" t="s">
        <v>55</v>
      </c>
      <c r="Q191" s="194">
        <v>1.5</v>
      </c>
      <c r="R191" s="194" t="s">
        <v>55</v>
      </c>
      <c r="S191" s="146">
        <v>63</v>
      </c>
    </row>
    <row r="192" spans="1:19" ht="16.5" thickBot="1" x14ac:dyDescent="0.3">
      <c r="A192" s="306"/>
      <c r="B192" s="47" t="s">
        <v>104</v>
      </c>
      <c r="C192" s="120">
        <v>30</v>
      </c>
      <c r="D192" s="197">
        <v>2.4</v>
      </c>
      <c r="E192" s="199">
        <v>0.3</v>
      </c>
      <c r="F192" s="197">
        <v>13.8</v>
      </c>
      <c r="G192" s="199">
        <v>67.5</v>
      </c>
      <c r="H192" s="197">
        <v>3.3000000000000002E-2</v>
      </c>
      <c r="I192" s="198">
        <v>8.9999999999999993E-3</v>
      </c>
      <c r="J192" s="198"/>
      <c r="K192" s="198"/>
      <c r="L192" s="198"/>
      <c r="M192" s="198">
        <v>6</v>
      </c>
      <c r="N192" s="198">
        <v>19.5</v>
      </c>
      <c r="O192" s="198">
        <v>4.2</v>
      </c>
      <c r="P192" s="199">
        <v>27.9</v>
      </c>
      <c r="Q192" s="197">
        <v>0.33</v>
      </c>
      <c r="R192" s="198">
        <v>11.58</v>
      </c>
      <c r="S192" s="146">
        <v>79</v>
      </c>
    </row>
    <row r="193" spans="1:19" ht="16.5" thickBot="1" x14ac:dyDescent="0.3">
      <c r="A193" s="306"/>
      <c r="B193" s="107" t="s">
        <v>11</v>
      </c>
      <c r="C193" s="92">
        <v>48</v>
      </c>
      <c r="D193" s="147">
        <v>3.1920000000000002</v>
      </c>
      <c r="E193" s="147">
        <v>0.57599999999999996</v>
      </c>
      <c r="F193" s="147">
        <v>25.44</v>
      </c>
      <c r="G193" s="147">
        <v>119.52</v>
      </c>
      <c r="H193" s="147">
        <v>8.1600000000000006E-2</v>
      </c>
      <c r="I193" s="147">
        <v>3.8399999999999997E-2</v>
      </c>
      <c r="J193" s="147">
        <v>0</v>
      </c>
      <c r="K193" s="147">
        <v>0</v>
      </c>
      <c r="L193" s="147">
        <v>0</v>
      </c>
      <c r="M193" s="147">
        <v>13.92</v>
      </c>
      <c r="N193" s="147">
        <v>72</v>
      </c>
      <c r="O193" s="147">
        <v>22.56</v>
      </c>
      <c r="P193" s="208">
        <v>112</v>
      </c>
      <c r="Q193" s="209">
        <v>1.8720000000000001</v>
      </c>
      <c r="R193" s="198">
        <v>24.48</v>
      </c>
      <c r="S193" s="157">
        <v>80</v>
      </c>
    </row>
    <row r="194" spans="1:19" ht="16.5" thickBot="1" x14ac:dyDescent="0.3">
      <c r="A194" s="28"/>
      <c r="B194" s="24" t="s">
        <v>45</v>
      </c>
      <c r="C194" s="25">
        <f>SUM(C187:C193)</f>
        <v>778</v>
      </c>
      <c r="D194" s="139">
        <f t="shared" ref="D194:R194" si="54">SUM(D187:D193)</f>
        <v>35.572000000000003</v>
      </c>
      <c r="E194" s="139">
        <f t="shared" si="54"/>
        <v>26.156000000000002</v>
      </c>
      <c r="F194" s="139">
        <f t="shared" si="54"/>
        <v>124.33999999999999</v>
      </c>
      <c r="G194" s="139">
        <f t="shared" si="54"/>
        <v>850.69</v>
      </c>
      <c r="H194" s="139">
        <f t="shared" si="54"/>
        <v>0.38060000000000005</v>
      </c>
      <c r="I194" s="139">
        <f t="shared" si="54"/>
        <v>0.37640000000000001</v>
      </c>
      <c r="J194" s="139">
        <f t="shared" si="54"/>
        <v>0.16600000000000001</v>
      </c>
      <c r="K194" s="139">
        <f t="shared" si="54"/>
        <v>276.12</v>
      </c>
      <c r="L194" s="139">
        <f t="shared" si="54"/>
        <v>29.6</v>
      </c>
      <c r="M194" s="139">
        <f t="shared" si="54"/>
        <v>156.29999999999998</v>
      </c>
      <c r="N194" s="139">
        <f t="shared" si="54"/>
        <v>416.63</v>
      </c>
      <c r="O194" s="139">
        <f t="shared" si="54"/>
        <v>112.92</v>
      </c>
      <c r="P194" s="139">
        <f t="shared" si="54"/>
        <v>1082.2240000000002</v>
      </c>
      <c r="Q194" s="139">
        <f t="shared" si="54"/>
        <v>7.7070000000000007</v>
      </c>
      <c r="R194" s="139">
        <f t="shared" si="54"/>
        <v>68.25</v>
      </c>
      <c r="S194" s="153"/>
    </row>
    <row r="195" spans="1:19" ht="16.5" thickBot="1" x14ac:dyDescent="0.3">
      <c r="A195" s="30" t="s">
        <v>46</v>
      </c>
      <c r="B195" s="47" t="s">
        <v>108</v>
      </c>
      <c r="C195" s="79">
        <v>80</v>
      </c>
      <c r="D195" s="234">
        <v>7.52</v>
      </c>
      <c r="E195" s="234">
        <v>4.2</v>
      </c>
      <c r="F195" s="234">
        <v>39.68</v>
      </c>
      <c r="G195" s="234">
        <v>226.8</v>
      </c>
      <c r="H195" s="233">
        <v>5.1999999999999998E-2</v>
      </c>
      <c r="I195" s="234">
        <v>6.4000000000000001E-2</v>
      </c>
      <c r="J195" s="234">
        <v>0.14599999999999999</v>
      </c>
      <c r="K195" s="234">
        <v>79.2</v>
      </c>
      <c r="L195" s="234">
        <v>0.09</v>
      </c>
      <c r="M195" s="234">
        <v>29.16</v>
      </c>
      <c r="N195" s="234">
        <v>60.82</v>
      </c>
      <c r="O195" s="234">
        <v>12</v>
      </c>
      <c r="P195" s="234">
        <v>76.44</v>
      </c>
      <c r="Q195" s="234">
        <v>0.66</v>
      </c>
      <c r="R195" s="234">
        <v>2.82</v>
      </c>
      <c r="S195" s="146">
        <v>69</v>
      </c>
    </row>
    <row r="196" spans="1:19" ht="16.5" thickBot="1" x14ac:dyDescent="0.3">
      <c r="A196" s="27"/>
      <c r="B196" s="47" t="s">
        <v>116</v>
      </c>
      <c r="C196" s="268">
        <v>200</v>
      </c>
      <c r="D196" s="276">
        <v>0.46</v>
      </c>
      <c r="E196" s="276">
        <v>0.15</v>
      </c>
      <c r="F196" s="276">
        <v>21.1</v>
      </c>
      <c r="G196" s="276">
        <v>93</v>
      </c>
      <c r="H196" s="252">
        <v>0.06</v>
      </c>
      <c r="I196" s="253">
        <v>6.8000000000000005E-2</v>
      </c>
      <c r="J196" s="254">
        <v>1.68</v>
      </c>
      <c r="K196" s="253">
        <v>0.13</v>
      </c>
      <c r="L196" s="254">
        <v>20</v>
      </c>
      <c r="M196" s="253">
        <v>36</v>
      </c>
      <c r="N196" s="254"/>
      <c r="O196" s="253"/>
      <c r="P196" s="254"/>
      <c r="Q196" s="253"/>
      <c r="R196" s="255"/>
      <c r="S196" s="146">
        <v>62</v>
      </c>
    </row>
    <row r="197" spans="1:19" ht="16.5" thickBot="1" x14ac:dyDescent="0.3">
      <c r="A197" s="27"/>
      <c r="B197" s="47" t="s">
        <v>138</v>
      </c>
      <c r="C197" s="21">
        <v>20</v>
      </c>
      <c r="D197" s="210">
        <v>0.8</v>
      </c>
      <c r="E197" s="210">
        <v>4.2</v>
      </c>
      <c r="F197" s="210">
        <v>11.8</v>
      </c>
      <c r="G197" s="277">
        <v>88.4</v>
      </c>
      <c r="H197" s="278">
        <v>6.0000000000000001E-3</v>
      </c>
      <c r="I197" s="210">
        <v>1.2E-2</v>
      </c>
      <c r="J197" s="277"/>
      <c r="K197" s="210"/>
      <c r="L197" s="277"/>
      <c r="M197" s="210">
        <v>5.6</v>
      </c>
      <c r="N197" s="277">
        <v>19</v>
      </c>
      <c r="O197" s="210">
        <v>19.8</v>
      </c>
      <c r="P197" s="210">
        <v>37.4</v>
      </c>
      <c r="Q197" s="251">
        <v>0.6</v>
      </c>
      <c r="R197" s="251"/>
      <c r="S197" s="146">
        <v>78</v>
      </c>
    </row>
    <row r="198" spans="1:19" ht="16.5" thickBot="1" x14ac:dyDescent="0.3">
      <c r="A198" s="30"/>
      <c r="B198" s="266"/>
      <c r="C198" s="21"/>
      <c r="D198" s="197"/>
      <c r="E198" s="197"/>
      <c r="F198" s="197"/>
      <c r="G198" s="197"/>
      <c r="H198" s="197"/>
      <c r="I198" s="197"/>
      <c r="J198" s="197"/>
      <c r="K198" s="197"/>
      <c r="L198" s="197"/>
      <c r="M198" s="197"/>
      <c r="N198" s="197"/>
      <c r="O198" s="197"/>
      <c r="P198" s="197"/>
      <c r="Q198" s="197"/>
      <c r="R198" s="197"/>
      <c r="S198" s="21"/>
    </row>
    <row r="199" spans="1:19" ht="16.5" thickBot="1" x14ac:dyDescent="0.3">
      <c r="A199" s="31"/>
      <c r="B199" s="32" t="s">
        <v>48</v>
      </c>
      <c r="C199" s="167">
        <f>SUM(C195:C198)</f>
        <v>300</v>
      </c>
      <c r="D199" s="188">
        <f t="shared" ref="D199:R199" si="55">SUM(D195:D198)</f>
        <v>8.7799999999999994</v>
      </c>
      <c r="E199" s="188">
        <f t="shared" si="55"/>
        <v>8.5500000000000007</v>
      </c>
      <c r="F199" s="188">
        <f t="shared" si="55"/>
        <v>72.58</v>
      </c>
      <c r="G199" s="188">
        <f t="shared" si="55"/>
        <v>408.20000000000005</v>
      </c>
      <c r="H199" s="188">
        <f t="shared" si="55"/>
        <v>0.11799999999999999</v>
      </c>
      <c r="I199" s="188">
        <f t="shared" si="55"/>
        <v>0.14400000000000002</v>
      </c>
      <c r="J199" s="188">
        <f t="shared" si="55"/>
        <v>1.8259999999999998</v>
      </c>
      <c r="K199" s="188">
        <f t="shared" si="55"/>
        <v>79.33</v>
      </c>
      <c r="L199" s="188">
        <f t="shared" si="55"/>
        <v>20.09</v>
      </c>
      <c r="M199" s="188">
        <f t="shared" si="55"/>
        <v>70.759999999999991</v>
      </c>
      <c r="N199" s="188">
        <f t="shared" si="55"/>
        <v>79.819999999999993</v>
      </c>
      <c r="O199" s="188">
        <f t="shared" si="55"/>
        <v>31.8</v>
      </c>
      <c r="P199" s="188">
        <f t="shared" si="55"/>
        <v>113.84</v>
      </c>
      <c r="Q199" s="188">
        <f t="shared" si="55"/>
        <v>1.26</v>
      </c>
      <c r="R199" s="188">
        <f t="shared" si="55"/>
        <v>2.82</v>
      </c>
      <c r="S199" s="170"/>
    </row>
    <row r="200" spans="1:19" ht="16.5" thickBot="1" x14ac:dyDescent="0.3">
      <c r="A200" s="33"/>
      <c r="B200" s="34" t="s">
        <v>49</v>
      </c>
      <c r="C200" s="171">
        <f>C186+C194+C199</f>
        <v>1583</v>
      </c>
      <c r="D200" s="40">
        <f>SUM(D186,D194,D199,)</f>
        <v>64.891999999999996</v>
      </c>
      <c r="E200" s="40">
        <f>SUM(E186,E194,E199,)</f>
        <v>59.664181818181817</v>
      </c>
      <c r="F200" s="40">
        <f>SUM(F186,F194,F199,)</f>
        <v>269.72818181818178</v>
      </c>
      <c r="G200" s="40">
        <f>SUM(G186,G194,G199,)</f>
        <v>1862.19</v>
      </c>
      <c r="H200" s="40">
        <f>SUM(H186,H194,H199,)</f>
        <v>0.73260000000000003</v>
      </c>
      <c r="I200" s="40">
        <f t="shared" ref="I200:Q200" si="56">SUM(I186,I194,I199,)</f>
        <v>0.86640000000000006</v>
      </c>
      <c r="J200" s="40">
        <f t="shared" si="56"/>
        <v>2.1812</v>
      </c>
      <c r="K200" s="40">
        <f t="shared" si="56"/>
        <v>469.15</v>
      </c>
      <c r="L200" s="40">
        <f t="shared" si="56"/>
        <v>61.05</v>
      </c>
      <c r="M200" s="40">
        <f t="shared" si="56"/>
        <v>481.78999999999996</v>
      </c>
      <c r="N200" s="40">
        <f t="shared" si="56"/>
        <v>829.63999999999987</v>
      </c>
      <c r="O200" s="40">
        <f t="shared" si="56"/>
        <v>247.71</v>
      </c>
      <c r="P200" s="40">
        <f t="shared" si="56"/>
        <v>1919.0340000000001</v>
      </c>
      <c r="Q200" s="40">
        <f t="shared" si="56"/>
        <v>12.417</v>
      </c>
      <c r="R200" s="40">
        <f>SUM(R186,R194,R199,)/1000</f>
        <v>0.106</v>
      </c>
      <c r="S200" s="172"/>
    </row>
    <row r="201" spans="1:19" ht="32.25" thickBot="1" x14ac:dyDescent="0.3">
      <c r="A201" s="28"/>
      <c r="B201" s="24" t="s">
        <v>50</v>
      </c>
      <c r="C201" s="173"/>
      <c r="D201" s="41">
        <f>D200*100/77</f>
        <v>84.275324675324669</v>
      </c>
      <c r="E201" s="174">
        <f>E200*100/79</f>
        <v>75.524280782508626</v>
      </c>
      <c r="F201" s="174">
        <f>F200*100/335</f>
        <v>80.515875169606502</v>
      </c>
      <c r="G201" s="42">
        <f>G200*100/2350</f>
        <v>79.242127659574464</v>
      </c>
      <c r="H201" s="40">
        <f>H200*100/1.2</f>
        <v>61.050000000000004</v>
      </c>
      <c r="I201" s="41">
        <f>I200*100/1.4</f>
        <v>61.885714285714293</v>
      </c>
      <c r="J201" s="41">
        <f>J200*100/10</f>
        <v>21.812000000000001</v>
      </c>
      <c r="K201" s="41">
        <f>K200*100/700</f>
        <v>67.021428571428572</v>
      </c>
      <c r="L201" s="41">
        <f>L200*100/60</f>
        <v>101.75</v>
      </c>
      <c r="M201" s="41">
        <f>M200*100/1100</f>
        <v>43.799090909090907</v>
      </c>
      <c r="N201" s="41">
        <f>N200*100/1100</f>
        <v>75.421818181818168</v>
      </c>
      <c r="O201" s="41">
        <f>O200*100/250</f>
        <v>99.084000000000003</v>
      </c>
      <c r="P201" s="41">
        <f>P200*100/1100</f>
        <v>174.4576363636364</v>
      </c>
      <c r="Q201" s="42">
        <f>Q200*100/12</f>
        <v>103.47500000000001</v>
      </c>
      <c r="R201" s="41">
        <f>R200*100/0.1</f>
        <v>105.99999999999999</v>
      </c>
      <c r="S201" s="175"/>
    </row>
    <row r="202" spans="1:19" ht="15.75" x14ac:dyDescent="0.25">
      <c r="B202" s="269"/>
      <c r="C202" s="269"/>
      <c r="D202" s="269"/>
      <c r="E202" s="269"/>
      <c r="F202" s="269"/>
      <c r="G202" s="269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</row>
    <row r="205" spans="1:19" ht="43.5" customHeight="1" thickBot="1" x14ac:dyDescent="0.3">
      <c r="B205" s="9" t="s">
        <v>29</v>
      </c>
    </row>
    <row r="206" spans="1:19" ht="15.75" thickBot="1" x14ac:dyDescent="0.3">
      <c r="A206" s="309" t="s">
        <v>30</v>
      </c>
      <c r="B206" s="309" t="s">
        <v>31</v>
      </c>
      <c r="C206" s="309" t="s">
        <v>32</v>
      </c>
      <c r="D206" s="311" t="s">
        <v>33</v>
      </c>
      <c r="E206" s="312"/>
      <c r="F206" s="313"/>
      <c r="G206" s="309" t="s">
        <v>34</v>
      </c>
      <c r="H206" s="311" t="s">
        <v>0</v>
      </c>
      <c r="I206" s="312"/>
      <c r="J206" s="312"/>
      <c r="K206" s="312"/>
      <c r="L206" s="313"/>
      <c r="M206" s="311" t="s">
        <v>28</v>
      </c>
      <c r="N206" s="312"/>
      <c r="O206" s="312"/>
      <c r="P206" s="312"/>
      <c r="Q206" s="312"/>
      <c r="R206" s="313"/>
      <c r="S206" s="309" t="s">
        <v>35</v>
      </c>
    </row>
    <row r="207" spans="1:19" ht="29.25" thickBot="1" x14ac:dyDescent="0.3">
      <c r="A207" s="310"/>
      <c r="B207" s="310"/>
      <c r="C207" s="310"/>
      <c r="D207" s="11" t="s">
        <v>36</v>
      </c>
      <c r="E207" s="11" t="s">
        <v>37</v>
      </c>
      <c r="F207" s="11" t="s">
        <v>38</v>
      </c>
      <c r="G207" s="310"/>
      <c r="H207" s="6" t="s">
        <v>1</v>
      </c>
      <c r="I207" s="6" t="s">
        <v>24</v>
      </c>
      <c r="J207" s="6" t="s">
        <v>25</v>
      </c>
      <c r="K207" s="6" t="s">
        <v>3</v>
      </c>
      <c r="L207" s="6" t="s">
        <v>2</v>
      </c>
      <c r="M207" s="6" t="s">
        <v>12</v>
      </c>
      <c r="N207" s="6" t="s">
        <v>4</v>
      </c>
      <c r="O207" s="6" t="s">
        <v>5</v>
      </c>
      <c r="P207" s="6" t="s">
        <v>26</v>
      </c>
      <c r="Q207" s="6" t="s">
        <v>6</v>
      </c>
      <c r="R207" s="6" t="s">
        <v>27</v>
      </c>
      <c r="S207" s="310"/>
    </row>
    <row r="208" spans="1:19" x14ac:dyDescent="0.25">
      <c r="A208" s="12"/>
      <c r="B208" s="13" t="s">
        <v>96</v>
      </c>
      <c r="C208" s="307"/>
      <c r="D208" s="307"/>
      <c r="E208" s="307"/>
      <c r="F208" s="307"/>
      <c r="G208" s="307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303"/>
    </row>
    <row r="209" spans="1:19" ht="15.75" thickBot="1" x14ac:dyDescent="0.3">
      <c r="A209" s="15"/>
      <c r="B209" s="16" t="s">
        <v>113</v>
      </c>
      <c r="C209" s="308"/>
      <c r="D209" s="308"/>
      <c r="E209" s="308"/>
      <c r="F209" s="308"/>
      <c r="G209" s="308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304"/>
    </row>
    <row r="210" spans="1:19" ht="16.5" thickBot="1" x14ac:dyDescent="0.3">
      <c r="A210" s="320" t="s">
        <v>41</v>
      </c>
      <c r="B210" s="107" t="s">
        <v>123</v>
      </c>
      <c r="C210" s="105">
        <v>150</v>
      </c>
      <c r="D210" s="235">
        <v>6.23</v>
      </c>
      <c r="E210" s="235">
        <v>9.75</v>
      </c>
      <c r="F210" s="235">
        <v>27.83</v>
      </c>
      <c r="G210" s="235">
        <v>223.35</v>
      </c>
      <c r="H210" s="233">
        <v>0.05</v>
      </c>
      <c r="I210" s="234">
        <v>0.14000000000000001</v>
      </c>
      <c r="J210" s="234" t="s">
        <v>55</v>
      </c>
      <c r="K210" s="234">
        <v>25.35</v>
      </c>
      <c r="L210" s="234">
        <v>0.23</v>
      </c>
      <c r="M210" s="234">
        <v>119.25</v>
      </c>
      <c r="N210" s="234">
        <v>204</v>
      </c>
      <c r="O210" s="234">
        <v>54.75</v>
      </c>
      <c r="P210" s="234">
        <v>219.75</v>
      </c>
      <c r="Q210" s="234">
        <v>1.65</v>
      </c>
      <c r="R210" s="234" t="s">
        <v>55</v>
      </c>
      <c r="S210" s="148" t="s">
        <v>139</v>
      </c>
    </row>
    <row r="211" spans="1:19" ht="16.5" thickBot="1" x14ac:dyDescent="0.3">
      <c r="A211" s="321"/>
      <c r="B211" s="104" t="s">
        <v>16</v>
      </c>
      <c r="C211" s="105">
        <v>40</v>
      </c>
      <c r="D211" s="235">
        <v>5.0999999999999996</v>
      </c>
      <c r="E211" s="235">
        <v>4.5999999999999996</v>
      </c>
      <c r="F211" s="235">
        <v>0.3</v>
      </c>
      <c r="G211" s="235">
        <v>63</v>
      </c>
      <c r="H211" s="233">
        <v>0.03</v>
      </c>
      <c r="I211" s="234">
        <v>0.18</v>
      </c>
      <c r="J211" s="234" t="s">
        <v>55</v>
      </c>
      <c r="K211" s="234">
        <v>0.03</v>
      </c>
      <c r="L211" s="234" t="s">
        <v>55</v>
      </c>
      <c r="M211" s="234">
        <v>22</v>
      </c>
      <c r="N211" s="234">
        <v>74</v>
      </c>
      <c r="O211" s="234">
        <v>21.5</v>
      </c>
      <c r="P211" s="234">
        <v>61</v>
      </c>
      <c r="Q211" s="234">
        <v>1.08</v>
      </c>
      <c r="R211" s="234">
        <v>0.01</v>
      </c>
      <c r="S211" s="146">
        <v>27</v>
      </c>
    </row>
    <row r="212" spans="1:19" ht="15.75" customHeight="1" thickBot="1" x14ac:dyDescent="0.3">
      <c r="A212" s="321"/>
      <c r="B212" s="47" t="s">
        <v>61</v>
      </c>
      <c r="C212" s="119">
        <v>200</v>
      </c>
      <c r="D212" s="196">
        <v>2.5</v>
      </c>
      <c r="E212" s="197">
        <v>2.2000000000000002</v>
      </c>
      <c r="F212" s="198">
        <v>10</v>
      </c>
      <c r="G212" s="198">
        <v>70</v>
      </c>
      <c r="H212" s="198">
        <v>0.01</v>
      </c>
      <c r="I212" s="198">
        <v>7.0000000000000007E-2</v>
      </c>
      <c r="J212" s="198"/>
      <c r="K212" s="198">
        <v>6.9</v>
      </c>
      <c r="L212" s="198">
        <v>0.3</v>
      </c>
      <c r="M212" s="198">
        <v>57.3</v>
      </c>
      <c r="N212" s="198">
        <v>46.3</v>
      </c>
      <c r="O212" s="198">
        <v>9.9</v>
      </c>
      <c r="P212" s="198">
        <v>81.3</v>
      </c>
      <c r="Q212" s="198">
        <v>0.8</v>
      </c>
      <c r="R212" s="198">
        <v>4.5</v>
      </c>
      <c r="S212" s="146">
        <v>54</v>
      </c>
    </row>
    <row r="213" spans="1:19" ht="16.5" thickBot="1" x14ac:dyDescent="0.3">
      <c r="A213" s="321"/>
      <c r="B213" s="107" t="s">
        <v>84</v>
      </c>
      <c r="C213" s="79" t="s">
        <v>8</v>
      </c>
      <c r="D213" s="206">
        <v>5.08</v>
      </c>
      <c r="E213" s="206">
        <v>10.28</v>
      </c>
      <c r="F213" s="206">
        <v>13.39</v>
      </c>
      <c r="G213" s="206">
        <v>170.5</v>
      </c>
      <c r="H213" s="233">
        <v>6.8000000000000005E-2</v>
      </c>
      <c r="I213" s="234">
        <v>6.2E-2</v>
      </c>
      <c r="J213" s="234">
        <v>0.13</v>
      </c>
      <c r="K213" s="234">
        <v>70</v>
      </c>
      <c r="L213" s="234" t="s">
        <v>85</v>
      </c>
      <c r="M213" s="234">
        <v>111.2</v>
      </c>
      <c r="N213" s="234">
        <v>92</v>
      </c>
      <c r="O213" s="234">
        <v>17.2</v>
      </c>
      <c r="P213" s="234">
        <v>66.400000000000006</v>
      </c>
      <c r="Q213" s="234">
        <v>0.88</v>
      </c>
      <c r="R213" s="234">
        <v>15.44</v>
      </c>
      <c r="S213" s="87">
        <v>2</v>
      </c>
    </row>
    <row r="214" spans="1:19" ht="16.5" thickBot="1" x14ac:dyDescent="0.3">
      <c r="A214" s="322"/>
      <c r="B214" s="47" t="s">
        <v>149</v>
      </c>
      <c r="C214" s="118">
        <v>100</v>
      </c>
      <c r="D214" s="197">
        <v>0.8</v>
      </c>
      <c r="E214" s="197">
        <v>0.2</v>
      </c>
      <c r="F214" s="197">
        <v>7.5</v>
      </c>
      <c r="G214" s="199">
        <v>38</v>
      </c>
      <c r="H214" s="196">
        <v>0.06</v>
      </c>
      <c r="I214" s="197">
        <v>0.03</v>
      </c>
      <c r="J214" s="198"/>
      <c r="K214" s="198">
        <v>10</v>
      </c>
      <c r="L214" s="198">
        <v>38</v>
      </c>
      <c r="M214" s="198">
        <v>35</v>
      </c>
      <c r="N214" s="198">
        <v>17</v>
      </c>
      <c r="O214" s="198">
        <v>11</v>
      </c>
      <c r="P214" s="199">
        <v>155</v>
      </c>
      <c r="Q214" s="197">
        <v>0.1</v>
      </c>
      <c r="R214" s="198">
        <v>0.26</v>
      </c>
      <c r="S214" s="146">
        <v>67</v>
      </c>
    </row>
    <row r="215" spans="1:19" ht="16.5" thickBot="1" x14ac:dyDescent="0.3">
      <c r="A215" s="100"/>
      <c r="B215" s="24" t="s">
        <v>43</v>
      </c>
      <c r="C215" s="25">
        <v>545</v>
      </c>
      <c r="D215" s="139">
        <f t="shared" ref="D215:R215" si="57">SUM(D210:D214)</f>
        <v>19.71</v>
      </c>
      <c r="E215" s="139">
        <f t="shared" si="57"/>
        <v>27.029999999999998</v>
      </c>
      <c r="F215" s="139">
        <f t="shared" si="57"/>
        <v>59.019999999999996</v>
      </c>
      <c r="G215" s="139">
        <f t="shared" si="57"/>
        <v>564.85</v>
      </c>
      <c r="H215" s="139">
        <f t="shared" si="57"/>
        <v>0.218</v>
      </c>
      <c r="I215" s="139">
        <f t="shared" si="57"/>
        <v>0.48199999999999998</v>
      </c>
      <c r="J215" s="139">
        <f t="shared" si="57"/>
        <v>0.13</v>
      </c>
      <c r="K215" s="139">
        <f t="shared" si="57"/>
        <v>112.28</v>
      </c>
      <c r="L215" s="139">
        <f t="shared" si="57"/>
        <v>38.53</v>
      </c>
      <c r="M215" s="139">
        <f t="shared" si="57"/>
        <v>344.75</v>
      </c>
      <c r="N215" s="139">
        <f t="shared" si="57"/>
        <v>433.3</v>
      </c>
      <c r="O215" s="139">
        <f t="shared" si="57"/>
        <v>114.35000000000001</v>
      </c>
      <c r="P215" s="139">
        <f t="shared" si="57"/>
        <v>583.45000000000005</v>
      </c>
      <c r="Q215" s="139">
        <f t="shared" si="57"/>
        <v>4.51</v>
      </c>
      <c r="R215" s="139">
        <f t="shared" si="57"/>
        <v>20.21</v>
      </c>
      <c r="S215" s="140"/>
    </row>
    <row r="216" spans="1:19" ht="16.5" thickBot="1" x14ac:dyDescent="0.3">
      <c r="A216" s="323" t="s">
        <v>44</v>
      </c>
      <c r="B216" s="134" t="s">
        <v>23</v>
      </c>
      <c r="C216" s="81">
        <v>60</v>
      </c>
      <c r="D216" s="234">
        <v>3.12</v>
      </c>
      <c r="E216" s="234">
        <v>3.18</v>
      </c>
      <c r="F216" s="234">
        <v>8.6999999999999993</v>
      </c>
      <c r="G216" s="234">
        <v>76.2</v>
      </c>
      <c r="H216" s="233">
        <v>0.09</v>
      </c>
      <c r="I216" s="234">
        <v>3.4000000000000002E-2</v>
      </c>
      <c r="J216" s="234">
        <v>0.36</v>
      </c>
      <c r="K216" s="234">
        <v>2.83</v>
      </c>
      <c r="L216" s="234">
        <v>1.64</v>
      </c>
      <c r="M216" s="234">
        <v>14</v>
      </c>
      <c r="N216" s="234">
        <v>54.89</v>
      </c>
      <c r="O216" s="234">
        <v>13.15</v>
      </c>
      <c r="P216" s="234">
        <v>200.08</v>
      </c>
      <c r="Q216" s="234">
        <v>0.22</v>
      </c>
      <c r="R216" s="234">
        <v>6.53</v>
      </c>
      <c r="S216" s="146">
        <v>10</v>
      </c>
    </row>
    <row r="217" spans="1:19" ht="16.5" thickBot="1" x14ac:dyDescent="0.3">
      <c r="A217" s="324"/>
      <c r="B217" s="104" t="s">
        <v>119</v>
      </c>
      <c r="C217" s="83">
        <v>200</v>
      </c>
      <c r="D217" s="235">
        <v>5.12</v>
      </c>
      <c r="E217" s="235">
        <v>5.78</v>
      </c>
      <c r="F217" s="235">
        <v>10.76</v>
      </c>
      <c r="G217" s="235">
        <v>115.58</v>
      </c>
      <c r="H217" s="205">
        <v>3.7999999999999999E-2</v>
      </c>
      <c r="I217" s="206">
        <v>3.7999999999999999E-2</v>
      </c>
      <c r="J217" s="206" t="s">
        <v>57</v>
      </c>
      <c r="K217" s="206">
        <v>106</v>
      </c>
      <c r="L217" s="206">
        <v>6.42</v>
      </c>
      <c r="M217" s="206">
        <v>27.4</v>
      </c>
      <c r="N217" s="206">
        <v>52.4</v>
      </c>
      <c r="O217" s="206">
        <v>14.6</v>
      </c>
      <c r="P217" s="206">
        <v>199.6</v>
      </c>
      <c r="Q217" s="206">
        <v>0.56000000000000005</v>
      </c>
      <c r="R217" s="206">
        <v>15.26</v>
      </c>
      <c r="S217" s="146">
        <v>22</v>
      </c>
    </row>
    <row r="218" spans="1:19" ht="16.5" thickBot="1" x14ac:dyDescent="0.3">
      <c r="A218" s="324"/>
      <c r="B218" s="47" t="s">
        <v>147</v>
      </c>
      <c r="C218" s="98">
        <v>90</v>
      </c>
      <c r="D218" s="182">
        <v>13.6</v>
      </c>
      <c r="E218" s="182">
        <v>13.7</v>
      </c>
      <c r="F218" s="182">
        <v>9.3000000000000007</v>
      </c>
      <c r="G218" s="182">
        <v>214.9</v>
      </c>
      <c r="H218" s="301">
        <v>6.3E-2</v>
      </c>
      <c r="I218" s="109">
        <v>7.1999999999999995E-2</v>
      </c>
      <c r="J218" s="109">
        <v>7.0000000000000007E-2</v>
      </c>
      <c r="K218" s="109">
        <v>5.67</v>
      </c>
      <c r="L218" s="109">
        <v>0.55000000000000004</v>
      </c>
      <c r="M218" s="109">
        <v>26.37</v>
      </c>
      <c r="N218" s="109">
        <v>129.6</v>
      </c>
      <c r="O218" s="109">
        <v>57.6</v>
      </c>
      <c r="P218" s="109">
        <v>206.4</v>
      </c>
      <c r="Q218" s="109">
        <v>1.26</v>
      </c>
      <c r="R218" s="109">
        <v>5.76</v>
      </c>
      <c r="S218" s="146">
        <v>34</v>
      </c>
    </row>
    <row r="219" spans="1:19" ht="16.5" thickBot="1" x14ac:dyDescent="0.3">
      <c r="A219" s="324"/>
      <c r="B219" s="107" t="s">
        <v>89</v>
      </c>
      <c r="C219" s="83">
        <v>150</v>
      </c>
      <c r="D219" s="235">
        <v>5.0999999999999996</v>
      </c>
      <c r="E219" s="235">
        <v>4.4000000000000004</v>
      </c>
      <c r="F219" s="235">
        <v>30</v>
      </c>
      <c r="G219" s="235">
        <v>180</v>
      </c>
      <c r="H219" s="205">
        <v>0.06</v>
      </c>
      <c r="I219" s="206">
        <v>0.03</v>
      </c>
      <c r="J219" s="206">
        <v>7.3999999999999996E-2</v>
      </c>
      <c r="K219" s="206">
        <v>26.6</v>
      </c>
      <c r="L219" s="206" t="s">
        <v>57</v>
      </c>
      <c r="M219" s="206">
        <v>11</v>
      </c>
      <c r="N219" s="206">
        <v>40</v>
      </c>
      <c r="O219" s="206">
        <v>7</v>
      </c>
      <c r="P219" s="206">
        <v>53</v>
      </c>
      <c r="Q219" s="206">
        <v>0.7</v>
      </c>
      <c r="R219" s="206">
        <v>0.8</v>
      </c>
      <c r="S219" s="146">
        <v>45</v>
      </c>
    </row>
    <row r="220" spans="1:19" ht="16.5" thickBot="1" x14ac:dyDescent="0.3">
      <c r="A220" s="324"/>
      <c r="B220" s="107" t="s">
        <v>9</v>
      </c>
      <c r="C220" s="92">
        <v>200</v>
      </c>
      <c r="D220" s="200">
        <v>0.1</v>
      </c>
      <c r="E220" s="201" t="s">
        <v>55</v>
      </c>
      <c r="F220" s="201">
        <v>9</v>
      </c>
      <c r="G220" s="201">
        <v>36</v>
      </c>
      <c r="H220" s="200" t="s">
        <v>56</v>
      </c>
      <c r="I220" s="201">
        <v>0.01</v>
      </c>
      <c r="J220" s="201" t="s">
        <v>56</v>
      </c>
      <c r="K220" s="201">
        <v>0.3</v>
      </c>
      <c r="L220" s="201">
        <v>0.04</v>
      </c>
      <c r="M220" s="201">
        <v>4.5</v>
      </c>
      <c r="N220" s="201">
        <v>7.2</v>
      </c>
      <c r="O220" s="201">
        <v>3.8</v>
      </c>
      <c r="P220" s="201">
        <v>20.8</v>
      </c>
      <c r="Q220" s="201">
        <v>0.7</v>
      </c>
      <c r="R220" s="201" t="s">
        <v>55</v>
      </c>
      <c r="S220" s="146">
        <v>53</v>
      </c>
    </row>
    <row r="221" spans="1:19" ht="16.5" thickBot="1" x14ac:dyDescent="0.3">
      <c r="A221" s="324"/>
      <c r="B221" s="47" t="s">
        <v>104</v>
      </c>
      <c r="C221" s="120">
        <v>30</v>
      </c>
      <c r="D221" s="197">
        <v>2.4</v>
      </c>
      <c r="E221" s="199">
        <v>0.3</v>
      </c>
      <c r="F221" s="197">
        <v>13.8</v>
      </c>
      <c r="G221" s="199">
        <v>67.5</v>
      </c>
      <c r="H221" s="197">
        <v>3.3000000000000002E-2</v>
      </c>
      <c r="I221" s="198">
        <v>8.9999999999999993E-3</v>
      </c>
      <c r="J221" s="198"/>
      <c r="K221" s="198"/>
      <c r="L221" s="198"/>
      <c r="M221" s="198">
        <v>6</v>
      </c>
      <c r="N221" s="198">
        <v>19.5</v>
      </c>
      <c r="O221" s="198">
        <v>4.2</v>
      </c>
      <c r="P221" s="199">
        <v>27.9</v>
      </c>
      <c r="Q221" s="197">
        <v>0.33</v>
      </c>
      <c r="R221" s="198">
        <v>11.58</v>
      </c>
      <c r="S221" s="154">
        <v>79</v>
      </c>
    </row>
    <row r="222" spans="1:19" ht="16.5" thickBot="1" x14ac:dyDescent="0.3">
      <c r="A222" s="325"/>
      <c r="B222" s="107" t="s">
        <v>11</v>
      </c>
      <c r="C222" s="79">
        <v>30</v>
      </c>
      <c r="D222" s="206">
        <v>2</v>
      </c>
      <c r="E222" s="206">
        <v>0.36</v>
      </c>
      <c r="F222" s="206">
        <v>15.87</v>
      </c>
      <c r="G222" s="206">
        <v>74.7</v>
      </c>
      <c r="H222" s="205">
        <v>5.0999999999999997E-2</v>
      </c>
      <c r="I222" s="206">
        <v>2.4E-2</v>
      </c>
      <c r="J222" s="206" t="s">
        <v>55</v>
      </c>
      <c r="K222" s="206" t="s">
        <v>56</v>
      </c>
      <c r="L222" s="206" t="s">
        <v>55</v>
      </c>
      <c r="M222" s="206">
        <v>8.6999999999999993</v>
      </c>
      <c r="N222" s="206">
        <v>45</v>
      </c>
      <c r="O222" s="206">
        <v>14.1</v>
      </c>
      <c r="P222" s="206">
        <v>70.5</v>
      </c>
      <c r="Q222" s="206">
        <v>1.17</v>
      </c>
      <c r="R222" s="206">
        <v>15.3</v>
      </c>
      <c r="S222" s="157">
        <v>80</v>
      </c>
    </row>
    <row r="223" spans="1:19" ht="16.5" thickBot="1" x14ac:dyDescent="0.3">
      <c r="A223" s="101"/>
      <c r="B223" s="24" t="s">
        <v>45</v>
      </c>
      <c r="C223" s="25">
        <f t="shared" ref="C223:R223" si="58">SUM(C216:C222)</f>
        <v>760</v>
      </c>
      <c r="D223" s="139">
        <f t="shared" si="58"/>
        <v>31.439999999999998</v>
      </c>
      <c r="E223" s="139">
        <f t="shared" si="58"/>
        <v>27.720000000000002</v>
      </c>
      <c r="F223" s="139">
        <f t="shared" si="58"/>
        <v>97.43</v>
      </c>
      <c r="G223" s="139">
        <f t="shared" si="58"/>
        <v>764.88000000000011</v>
      </c>
      <c r="H223" s="139">
        <f t="shared" si="58"/>
        <v>0.33500000000000002</v>
      </c>
      <c r="I223" s="139">
        <f t="shared" si="58"/>
        <v>0.21700000000000003</v>
      </c>
      <c r="J223" s="139">
        <f t="shared" si="58"/>
        <v>0.504</v>
      </c>
      <c r="K223" s="139">
        <f t="shared" si="58"/>
        <v>141.4</v>
      </c>
      <c r="L223" s="139">
        <f t="shared" si="58"/>
        <v>8.65</v>
      </c>
      <c r="M223" s="139">
        <f t="shared" si="58"/>
        <v>97.97</v>
      </c>
      <c r="N223" s="139">
        <f t="shared" si="58"/>
        <v>348.59</v>
      </c>
      <c r="O223" s="139">
        <f t="shared" si="58"/>
        <v>114.44999999999999</v>
      </c>
      <c r="P223" s="139">
        <f t="shared" si="58"/>
        <v>778.28</v>
      </c>
      <c r="Q223" s="139">
        <f t="shared" si="58"/>
        <v>4.9400000000000004</v>
      </c>
      <c r="R223" s="139">
        <f t="shared" si="58"/>
        <v>55.230000000000004</v>
      </c>
      <c r="S223" s="153"/>
    </row>
    <row r="224" spans="1:19" ht="16.5" thickBot="1" x14ac:dyDescent="0.3">
      <c r="A224" s="326" t="s">
        <v>46</v>
      </c>
      <c r="B224" s="4" t="s">
        <v>121</v>
      </c>
      <c r="C224" s="83">
        <v>200</v>
      </c>
      <c r="D224" s="235">
        <v>0.1</v>
      </c>
      <c r="E224" s="235" t="s">
        <v>57</v>
      </c>
      <c r="F224" s="235">
        <v>23.7</v>
      </c>
      <c r="G224" s="235">
        <v>95</v>
      </c>
      <c r="H224" s="205" t="s">
        <v>56</v>
      </c>
      <c r="I224" s="206" t="s">
        <v>56</v>
      </c>
      <c r="J224" s="206" t="s">
        <v>56</v>
      </c>
      <c r="K224" s="206" t="s">
        <v>56</v>
      </c>
      <c r="L224" s="206">
        <v>1.2</v>
      </c>
      <c r="M224" s="206">
        <v>4.8</v>
      </c>
      <c r="N224" s="206">
        <v>5.9</v>
      </c>
      <c r="O224" s="206">
        <v>2.61</v>
      </c>
      <c r="P224" s="206">
        <v>21</v>
      </c>
      <c r="Q224" s="206">
        <v>0.13</v>
      </c>
      <c r="R224" s="206">
        <v>0.01</v>
      </c>
      <c r="S224" s="154">
        <v>64</v>
      </c>
    </row>
    <row r="225" spans="1:19" ht="16.5" thickBot="1" x14ac:dyDescent="0.3">
      <c r="A225" s="327"/>
      <c r="B225" s="67" t="s">
        <v>149</v>
      </c>
      <c r="C225" s="119">
        <v>100</v>
      </c>
      <c r="D225" s="210">
        <v>0.4</v>
      </c>
      <c r="E225" s="210">
        <v>0.4</v>
      </c>
      <c r="F225" s="210">
        <v>9.8000000000000007</v>
      </c>
      <c r="G225" s="210">
        <v>47</v>
      </c>
      <c r="H225" s="211">
        <v>2.1999999999999999E-2</v>
      </c>
      <c r="I225" s="211">
        <v>1.6E-2</v>
      </c>
      <c r="J225" s="211"/>
      <c r="K225" s="211">
        <v>3</v>
      </c>
      <c r="L225" s="211">
        <v>4</v>
      </c>
      <c r="M225" s="211">
        <v>14.08</v>
      </c>
      <c r="N225" s="211">
        <v>9.57</v>
      </c>
      <c r="O225" s="211">
        <v>7.83</v>
      </c>
      <c r="P225" s="211">
        <v>230.74</v>
      </c>
      <c r="Q225" s="211">
        <v>1.91</v>
      </c>
      <c r="R225" s="211">
        <v>1.76</v>
      </c>
      <c r="S225" s="146">
        <v>67</v>
      </c>
    </row>
    <row r="226" spans="1:19" ht="16.5" thickBot="1" x14ac:dyDescent="0.3">
      <c r="A226" s="328"/>
      <c r="B226" s="107" t="s">
        <v>122</v>
      </c>
      <c r="C226" s="80">
        <v>50</v>
      </c>
      <c r="D226" s="234">
        <v>3.42</v>
      </c>
      <c r="E226" s="234">
        <v>6.09</v>
      </c>
      <c r="F226" s="234">
        <v>32.75</v>
      </c>
      <c r="G226" s="234">
        <v>199.17</v>
      </c>
      <c r="H226" s="205">
        <v>0.42</v>
      </c>
      <c r="I226" s="206" t="s">
        <v>55</v>
      </c>
      <c r="J226" s="206" t="s">
        <v>55</v>
      </c>
      <c r="K226" s="206">
        <v>0.42</v>
      </c>
      <c r="L226" s="206" t="s">
        <v>56</v>
      </c>
      <c r="M226" s="206">
        <v>12.5</v>
      </c>
      <c r="N226" s="206">
        <v>30.84</v>
      </c>
      <c r="O226" s="206">
        <v>5</v>
      </c>
      <c r="P226" s="206" t="s">
        <v>55</v>
      </c>
      <c r="Q226" s="206">
        <v>0.42</v>
      </c>
      <c r="R226" s="206" t="s">
        <v>55</v>
      </c>
      <c r="S226" s="146">
        <v>75</v>
      </c>
    </row>
    <row r="227" spans="1:19" ht="16.5" thickBot="1" x14ac:dyDescent="0.3">
      <c r="A227" s="31"/>
      <c r="B227" s="266"/>
      <c r="C227" s="21"/>
      <c r="D227" s="197"/>
      <c r="E227" s="197"/>
      <c r="F227" s="197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21"/>
    </row>
    <row r="228" spans="1:19" ht="16.5" thickBot="1" x14ac:dyDescent="0.3">
      <c r="A228" s="33"/>
      <c r="B228" s="32" t="s">
        <v>48</v>
      </c>
      <c r="C228" s="167">
        <f>SUM(C224:C227)</f>
        <v>350</v>
      </c>
      <c r="D228" s="188">
        <f t="shared" ref="D228:R228" si="59">SUM(D224:D227)</f>
        <v>3.92</v>
      </c>
      <c r="E228" s="188">
        <f t="shared" si="59"/>
        <v>6.49</v>
      </c>
      <c r="F228" s="188">
        <f t="shared" si="59"/>
        <v>66.25</v>
      </c>
      <c r="G228" s="188">
        <f t="shared" si="59"/>
        <v>341.16999999999996</v>
      </c>
      <c r="H228" s="188">
        <f t="shared" si="59"/>
        <v>0.442</v>
      </c>
      <c r="I228" s="188">
        <f t="shared" si="59"/>
        <v>1.6E-2</v>
      </c>
      <c r="J228" s="188">
        <f t="shared" si="59"/>
        <v>0</v>
      </c>
      <c r="K228" s="188">
        <f t="shared" si="59"/>
        <v>3.42</v>
      </c>
      <c r="L228" s="188">
        <f t="shared" si="59"/>
        <v>5.2</v>
      </c>
      <c r="M228" s="188">
        <f t="shared" si="59"/>
        <v>31.38</v>
      </c>
      <c r="N228" s="188">
        <f t="shared" si="59"/>
        <v>46.31</v>
      </c>
      <c r="O228" s="188">
        <f t="shared" si="59"/>
        <v>15.44</v>
      </c>
      <c r="P228" s="188">
        <f t="shared" si="59"/>
        <v>251.74</v>
      </c>
      <c r="Q228" s="188">
        <f t="shared" si="59"/>
        <v>2.46</v>
      </c>
      <c r="R228" s="188">
        <f t="shared" si="59"/>
        <v>1.77</v>
      </c>
      <c r="S228" s="170"/>
    </row>
    <row r="229" spans="1:19" ht="16.5" thickBot="1" x14ac:dyDescent="0.3">
      <c r="A229" s="28"/>
      <c r="B229" s="34" t="s">
        <v>49</v>
      </c>
      <c r="C229" s="171">
        <f>C215+C223+C228</f>
        <v>1655</v>
      </c>
      <c r="D229" s="40">
        <f t="shared" ref="D229:Q229" si="60">SUM(D215,D223,D228,)</f>
        <v>55.07</v>
      </c>
      <c r="E229" s="40">
        <f t="shared" si="60"/>
        <v>61.24</v>
      </c>
      <c r="F229" s="40">
        <f t="shared" si="60"/>
        <v>222.7</v>
      </c>
      <c r="G229" s="40">
        <f t="shared" si="60"/>
        <v>1670.9</v>
      </c>
      <c r="H229" s="40">
        <f t="shared" si="60"/>
        <v>0.99500000000000011</v>
      </c>
      <c r="I229" s="40">
        <f t="shared" si="60"/>
        <v>0.71500000000000008</v>
      </c>
      <c r="J229" s="40">
        <f t="shared" si="60"/>
        <v>0.63400000000000001</v>
      </c>
      <c r="K229" s="40">
        <f t="shared" si="60"/>
        <v>257.10000000000002</v>
      </c>
      <c r="L229" s="40">
        <f t="shared" si="60"/>
        <v>52.38</v>
      </c>
      <c r="M229" s="40">
        <f t="shared" si="60"/>
        <v>474.1</v>
      </c>
      <c r="N229" s="40">
        <f t="shared" si="60"/>
        <v>828.2</v>
      </c>
      <c r="O229" s="40">
        <f t="shared" si="60"/>
        <v>244.24</v>
      </c>
      <c r="P229" s="40">
        <f t="shared" si="60"/>
        <v>1613.47</v>
      </c>
      <c r="Q229" s="40">
        <f t="shared" si="60"/>
        <v>11.91</v>
      </c>
      <c r="R229" s="40">
        <f>SUM(R215,R223,R228,)/1000</f>
        <v>7.7209999999999987E-2</v>
      </c>
      <c r="S229" s="172"/>
    </row>
    <row r="230" spans="1:19" ht="32.25" thickBot="1" x14ac:dyDescent="0.3">
      <c r="B230" s="103" t="s">
        <v>50</v>
      </c>
      <c r="C230" s="173"/>
      <c r="D230" s="41">
        <f>D229*100/77</f>
        <v>71.519480519480524</v>
      </c>
      <c r="E230" s="174">
        <f>E229*100/79</f>
        <v>77.518987341772146</v>
      </c>
      <c r="F230" s="174">
        <f>F229*100/335</f>
        <v>66.477611940298502</v>
      </c>
      <c r="G230" s="42">
        <f>G229*100/2350</f>
        <v>71.102127659574464</v>
      </c>
      <c r="H230" s="40">
        <f>H229*100/1.2</f>
        <v>82.916666666666686</v>
      </c>
      <c r="I230" s="41">
        <f>I229*100/1.4</f>
        <v>51.071428571428584</v>
      </c>
      <c r="J230" s="41">
        <f>J229*100/10</f>
        <v>6.34</v>
      </c>
      <c r="K230" s="41">
        <f>K229*100/700</f>
        <v>36.728571428571435</v>
      </c>
      <c r="L230" s="41">
        <f>L229*100/60</f>
        <v>87.3</v>
      </c>
      <c r="M230" s="41">
        <f>M229*100/1100</f>
        <v>43.1</v>
      </c>
      <c r="N230" s="41">
        <f>N229*100/1100</f>
        <v>75.290909090909096</v>
      </c>
      <c r="O230" s="41">
        <f>O229*100/250</f>
        <v>97.695999999999998</v>
      </c>
      <c r="P230" s="41">
        <f>P229*100/1100</f>
        <v>146.67909090909092</v>
      </c>
      <c r="Q230" s="42">
        <f>Q229*100/12</f>
        <v>99.25</v>
      </c>
      <c r="R230" s="41">
        <f>R229*100/0.1</f>
        <v>77.20999999999998</v>
      </c>
      <c r="S230" s="175"/>
    </row>
    <row r="234" spans="1:19" ht="44.25" customHeight="1" thickBot="1" x14ac:dyDescent="0.3">
      <c r="B234" s="9" t="s">
        <v>29</v>
      </c>
    </row>
    <row r="235" spans="1:19" ht="15.75" thickBot="1" x14ac:dyDescent="0.3">
      <c r="A235" s="309" t="s">
        <v>30</v>
      </c>
      <c r="B235" s="309" t="s">
        <v>31</v>
      </c>
      <c r="C235" s="309" t="s">
        <v>32</v>
      </c>
      <c r="D235" s="311" t="s">
        <v>33</v>
      </c>
      <c r="E235" s="312"/>
      <c r="F235" s="313"/>
      <c r="G235" s="309" t="s">
        <v>34</v>
      </c>
      <c r="H235" s="311" t="s">
        <v>0</v>
      </c>
      <c r="I235" s="312"/>
      <c r="J235" s="312"/>
      <c r="K235" s="312"/>
      <c r="L235" s="313"/>
      <c r="M235" s="311" t="s">
        <v>28</v>
      </c>
      <c r="N235" s="312"/>
      <c r="O235" s="312"/>
      <c r="P235" s="312"/>
      <c r="Q235" s="312"/>
      <c r="R235" s="313"/>
      <c r="S235" s="309" t="s">
        <v>35</v>
      </c>
    </row>
    <row r="236" spans="1:19" ht="29.25" thickBot="1" x14ac:dyDescent="0.3">
      <c r="A236" s="310"/>
      <c r="B236" s="310"/>
      <c r="C236" s="310"/>
      <c r="D236" s="11" t="s">
        <v>36</v>
      </c>
      <c r="E236" s="11" t="s">
        <v>37</v>
      </c>
      <c r="F236" s="11" t="s">
        <v>38</v>
      </c>
      <c r="G236" s="310"/>
      <c r="H236" s="6" t="s">
        <v>1</v>
      </c>
      <c r="I236" s="6" t="s">
        <v>24</v>
      </c>
      <c r="J236" s="6" t="s">
        <v>25</v>
      </c>
      <c r="K236" s="6" t="s">
        <v>3</v>
      </c>
      <c r="L236" s="6" t="s">
        <v>2</v>
      </c>
      <c r="M236" s="6" t="s">
        <v>12</v>
      </c>
      <c r="N236" s="6" t="s">
        <v>4</v>
      </c>
      <c r="O236" s="6" t="s">
        <v>5</v>
      </c>
      <c r="P236" s="6" t="s">
        <v>26</v>
      </c>
      <c r="Q236" s="6" t="s">
        <v>6</v>
      </c>
      <c r="R236" s="6" t="s">
        <v>27</v>
      </c>
      <c r="S236" s="310"/>
    </row>
    <row r="237" spans="1:19" x14ac:dyDescent="0.25">
      <c r="A237" s="12"/>
      <c r="B237" s="13" t="s">
        <v>96</v>
      </c>
      <c r="C237" s="307"/>
      <c r="D237" s="307"/>
      <c r="E237" s="307"/>
      <c r="F237" s="307"/>
      <c r="G237" s="307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303"/>
    </row>
    <row r="238" spans="1:19" ht="15.75" thickBot="1" x14ac:dyDescent="0.3">
      <c r="A238" s="15"/>
      <c r="B238" s="16" t="s">
        <v>124</v>
      </c>
      <c r="C238" s="308"/>
      <c r="D238" s="308"/>
      <c r="E238" s="308"/>
      <c r="F238" s="308"/>
      <c r="G238" s="308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304"/>
    </row>
    <row r="239" spans="1:19" ht="16.5" thickBot="1" x14ac:dyDescent="0.3">
      <c r="A239" s="18"/>
      <c r="B239" s="135" t="s">
        <v>133</v>
      </c>
      <c r="C239" s="83">
        <v>150</v>
      </c>
      <c r="D239" s="235">
        <v>17.302</v>
      </c>
      <c r="E239" s="235">
        <v>14.981</v>
      </c>
      <c r="F239" s="235">
        <v>40.04</v>
      </c>
      <c r="G239" s="235">
        <v>366.84500000000003</v>
      </c>
      <c r="H239" s="233">
        <v>0.23</v>
      </c>
      <c r="I239" s="234">
        <v>0.36</v>
      </c>
      <c r="J239" s="234" t="s">
        <v>55</v>
      </c>
      <c r="K239" s="234">
        <v>70</v>
      </c>
      <c r="L239" s="234">
        <v>0.74399999999999999</v>
      </c>
      <c r="M239" s="234">
        <v>228.76</v>
      </c>
      <c r="N239" s="234">
        <v>257.52</v>
      </c>
      <c r="O239" s="234">
        <v>32.08</v>
      </c>
      <c r="P239" s="234">
        <v>26.84</v>
      </c>
      <c r="Q239" s="234">
        <v>0.85299999999999998</v>
      </c>
      <c r="R239" s="234" t="s">
        <v>55</v>
      </c>
      <c r="S239" s="146">
        <v>30</v>
      </c>
    </row>
    <row r="240" spans="1:19" ht="16.5" thickBot="1" x14ac:dyDescent="0.3">
      <c r="A240" s="22"/>
      <c r="B240" s="47" t="s">
        <v>95</v>
      </c>
      <c r="C240" s="118">
        <v>200</v>
      </c>
      <c r="D240" s="249">
        <v>0.2</v>
      </c>
      <c r="E240" s="250">
        <v>0.01</v>
      </c>
      <c r="F240" s="250">
        <v>9.9</v>
      </c>
      <c r="G240" s="251">
        <v>41</v>
      </c>
      <c r="H240" s="252">
        <v>1E-3</v>
      </c>
      <c r="I240" s="253">
        <v>8.9999999999999998E-4</v>
      </c>
      <c r="J240" s="254"/>
      <c r="K240" s="253">
        <v>0.05</v>
      </c>
      <c r="L240" s="254">
        <v>2.2000000000000002</v>
      </c>
      <c r="M240" s="253">
        <v>15.8</v>
      </c>
      <c r="N240" s="254">
        <v>8</v>
      </c>
      <c r="O240" s="253">
        <v>6</v>
      </c>
      <c r="P240" s="254">
        <v>33.700000000000003</v>
      </c>
      <c r="Q240" s="253">
        <v>0.78</v>
      </c>
      <c r="R240" s="255">
        <v>5.0000000000000001E-3</v>
      </c>
      <c r="S240" s="146">
        <v>55</v>
      </c>
    </row>
    <row r="241" spans="1:19" ht="16.5" thickBot="1" x14ac:dyDescent="0.3">
      <c r="A241" s="305" t="s">
        <v>41</v>
      </c>
      <c r="B241" s="176" t="s">
        <v>14</v>
      </c>
      <c r="C241" s="177" t="s">
        <v>15</v>
      </c>
      <c r="D241" s="178">
        <v>2.88</v>
      </c>
      <c r="E241" s="178">
        <v>7.6781818181818187</v>
      </c>
      <c r="F241" s="178">
        <v>13.388181818181817</v>
      </c>
      <c r="G241" s="178">
        <v>137.5</v>
      </c>
      <c r="H241" s="230">
        <v>6.5000000000000002E-2</v>
      </c>
      <c r="I241" s="231">
        <v>3.2000000000000001E-2</v>
      </c>
      <c r="J241" s="231">
        <v>0.13</v>
      </c>
      <c r="K241" s="231">
        <v>45</v>
      </c>
      <c r="L241" s="231" t="s">
        <v>56</v>
      </c>
      <c r="M241" s="231">
        <v>11.2</v>
      </c>
      <c r="N241" s="231">
        <v>37</v>
      </c>
      <c r="O241" s="231">
        <v>13.2</v>
      </c>
      <c r="P241" s="231">
        <v>55.4</v>
      </c>
      <c r="Q241" s="231">
        <v>0.82</v>
      </c>
      <c r="R241" s="231">
        <v>15.44</v>
      </c>
      <c r="S241" s="181">
        <v>1</v>
      </c>
    </row>
    <row r="242" spans="1:19" ht="16.5" thickBot="1" x14ac:dyDescent="0.3">
      <c r="A242" s="305"/>
      <c r="B242" s="283" t="s">
        <v>149</v>
      </c>
      <c r="C242" s="79">
        <v>110</v>
      </c>
      <c r="D242" s="206">
        <v>0.88</v>
      </c>
      <c r="E242" s="206">
        <v>0.22</v>
      </c>
      <c r="F242" s="206">
        <v>8.25</v>
      </c>
      <c r="G242" s="206">
        <v>41.8</v>
      </c>
      <c r="H242" s="205">
        <v>7.0000000000000007E-2</v>
      </c>
      <c r="I242" s="206">
        <v>0.03</v>
      </c>
      <c r="J242" s="206" t="s">
        <v>57</v>
      </c>
      <c r="K242" s="206">
        <v>11</v>
      </c>
      <c r="L242" s="206">
        <v>41.3</v>
      </c>
      <c r="M242" s="206">
        <v>38.299999999999997</v>
      </c>
      <c r="N242" s="206">
        <v>18.2</v>
      </c>
      <c r="O242" s="206">
        <v>12.1</v>
      </c>
      <c r="P242" s="206">
        <v>170.5</v>
      </c>
      <c r="Q242" s="206">
        <v>0.11</v>
      </c>
      <c r="R242" s="206">
        <v>0.28999999999999998</v>
      </c>
      <c r="S242" s="146">
        <v>67</v>
      </c>
    </row>
    <row r="243" spans="1:19" ht="16.5" thickBot="1" x14ac:dyDescent="0.3">
      <c r="A243" s="23" t="s">
        <v>42</v>
      </c>
      <c r="B243" s="24" t="s">
        <v>43</v>
      </c>
      <c r="C243" s="25">
        <v>505</v>
      </c>
      <c r="D243" s="139">
        <f t="shared" ref="D243:R243" si="61">SUM(D239:D242)</f>
        <v>21.261999999999997</v>
      </c>
      <c r="E243" s="139">
        <f t="shared" si="61"/>
        <v>22.889181818181818</v>
      </c>
      <c r="F243" s="139">
        <f t="shared" si="61"/>
        <v>71.578181818181818</v>
      </c>
      <c r="G243" s="139">
        <f t="shared" si="61"/>
        <v>587.14499999999998</v>
      </c>
      <c r="H243" s="139">
        <f t="shared" si="61"/>
        <v>0.36600000000000005</v>
      </c>
      <c r="I243" s="139">
        <f t="shared" si="61"/>
        <v>0.42290000000000005</v>
      </c>
      <c r="J243" s="139">
        <f t="shared" si="61"/>
        <v>0.13</v>
      </c>
      <c r="K243" s="139">
        <f t="shared" si="61"/>
        <v>126.05</v>
      </c>
      <c r="L243" s="139">
        <f t="shared" si="61"/>
        <v>44.244</v>
      </c>
      <c r="M243" s="139">
        <f t="shared" si="61"/>
        <v>294.06</v>
      </c>
      <c r="N243" s="139">
        <f t="shared" si="61"/>
        <v>320.71999999999997</v>
      </c>
      <c r="O243" s="139">
        <f t="shared" si="61"/>
        <v>63.38</v>
      </c>
      <c r="P243" s="139">
        <f t="shared" si="61"/>
        <v>286.44</v>
      </c>
      <c r="Q243" s="139">
        <f t="shared" si="61"/>
        <v>2.5629999999999997</v>
      </c>
      <c r="R243" s="139">
        <f t="shared" si="61"/>
        <v>15.734999999999999</v>
      </c>
      <c r="S243" s="140"/>
    </row>
    <row r="244" spans="1:19" ht="16.5" thickBot="1" x14ac:dyDescent="0.3">
      <c r="A244" s="26"/>
      <c r="B244" s="283" t="s">
        <v>128</v>
      </c>
      <c r="C244" s="120">
        <v>100</v>
      </c>
      <c r="D244" s="287">
        <v>1.4</v>
      </c>
      <c r="E244" s="288">
        <v>4.5999999999999996</v>
      </c>
      <c r="F244" s="289">
        <v>10.33</v>
      </c>
      <c r="G244" s="290">
        <v>88.3</v>
      </c>
      <c r="H244" s="288">
        <v>0.04</v>
      </c>
      <c r="I244" s="288">
        <v>0.04</v>
      </c>
      <c r="J244" s="290"/>
      <c r="K244" s="288">
        <v>202.5</v>
      </c>
      <c r="L244" s="290">
        <v>38.5</v>
      </c>
      <c r="M244" s="288">
        <v>44.6</v>
      </c>
      <c r="N244" s="290">
        <v>32</v>
      </c>
      <c r="O244" s="288">
        <v>17.3</v>
      </c>
      <c r="P244" s="288">
        <v>272</v>
      </c>
      <c r="Q244" s="290">
        <v>0.59</v>
      </c>
      <c r="R244" s="288">
        <v>16.3</v>
      </c>
      <c r="S244" s="153">
        <v>6</v>
      </c>
    </row>
    <row r="245" spans="1:19" ht="16.5" thickBot="1" x14ac:dyDescent="0.3">
      <c r="A245" s="26"/>
      <c r="B245" s="47" t="s">
        <v>126</v>
      </c>
      <c r="C245" s="21">
        <v>200</v>
      </c>
      <c r="D245" s="291">
        <v>6.9</v>
      </c>
      <c r="E245" s="291">
        <v>6.7</v>
      </c>
      <c r="F245" s="291">
        <v>11.5</v>
      </c>
      <c r="G245" s="292">
        <v>134</v>
      </c>
      <c r="H245" s="252">
        <v>7.9000000000000001E-2</v>
      </c>
      <c r="I245" s="253">
        <v>6.3E-2</v>
      </c>
      <c r="J245" s="254">
        <v>3.54</v>
      </c>
      <c r="K245" s="253">
        <v>124.22</v>
      </c>
      <c r="L245" s="254">
        <v>2.39</v>
      </c>
      <c r="M245" s="253">
        <v>57.81</v>
      </c>
      <c r="N245" s="254">
        <v>96.45</v>
      </c>
      <c r="O245" s="253">
        <v>30.91</v>
      </c>
      <c r="P245" s="254">
        <v>315.10000000000002</v>
      </c>
      <c r="Q245" s="253">
        <v>0.42</v>
      </c>
      <c r="R245" s="255">
        <v>15.3</v>
      </c>
      <c r="S245" s="153">
        <v>21</v>
      </c>
    </row>
    <row r="246" spans="1:19" ht="16.5" thickBot="1" x14ac:dyDescent="0.3">
      <c r="A246" s="27" t="s">
        <v>44</v>
      </c>
      <c r="B246" s="284" t="s">
        <v>127</v>
      </c>
      <c r="C246" s="79">
        <v>90</v>
      </c>
      <c r="D246" s="80">
        <v>13.32</v>
      </c>
      <c r="E246" s="80">
        <v>11.07</v>
      </c>
      <c r="F246" s="80">
        <v>2.97</v>
      </c>
      <c r="G246" s="80">
        <v>164.7</v>
      </c>
      <c r="H246" s="79">
        <v>4.4999999999999998E-2</v>
      </c>
      <c r="I246" s="80">
        <v>0.1</v>
      </c>
      <c r="J246" s="80" t="s">
        <v>57</v>
      </c>
      <c r="K246" s="80">
        <v>28.8</v>
      </c>
      <c r="L246" s="80">
        <v>1.27</v>
      </c>
      <c r="M246" s="80">
        <v>12.74</v>
      </c>
      <c r="N246" s="80">
        <v>149.22</v>
      </c>
      <c r="O246" s="80">
        <v>20.97</v>
      </c>
      <c r="P246" s="80">
        <v>289.52999999999997</v>
      </c>
      <c r="Q246" s="80">
        <v>2.25</v>
      </c>
      <c r="R246" s="80">
        <v>6.37</v>
      </c>
      <c r="S246" s="146">
        <v>35</v>
      </c>
    </row>
    <row r="247" spans="1:19" ht="16.5" thickBot="1" x14ac:dyDescent="0.3">
      <c r="A247" s="27"/>
      <c r="B247" s="104" t="s">
        <v>21</v>
      </c>
      <c r="C247" s="105">
        <v>150</v>
      </c>
      <c r="D247" s="235">
        <v>4.43</v>
      </c>
      <c r="E247" s="235">
        <v>5.93</v>
      </c>
      <c r="F247" s="235">
        <v>33.6</v>
      </c>
      <c r="G247" s="235">
        <v>205.28</v>
      </c>
      <c r="H247" s="205">
        <v>1.4999999999999999E-2</v>
      </c>
      <c r="I247" s="206">
        <v>0.03</v>
      </c>
      <c r="J247" s="206">
        <v>3.9E-2</v>
      </c>
      <c r="K247" s="206">
        <v>14.1</v>
      </c>
      <c r="L247" s="206" t="s">
        <v>56</v>
      </c>
      <c r="M247" s="206">
        <v>23.25</v>
      </c>
      <c r="N247" s="206">
        <v>159.75</v>
      </c>
      <c r="O247" s="206">
        <v>48</v>
      </c>
      <c r="P247" s="206">
        <v>87</v>
      </c>
      <c r="Q247" s="206">
        <v>1.7250000000000001</v>
      </c>
      <c r="R247" s="206">
        <v>0.03</v>
      </c>
      <c r="S247" s="146">
        <v>48</v>
      </c>
    </row>
    <row r="248" spans="1:19" ht="16.5" thickBot="1" x14ac:dyDescent="0.3">
      <c r="A248" s="306"/>
      <c r="B248" s="47" t="s">
        <v>115</v>
      </c>
      <c r="C248" s="285">
        <v>200</v>
      </c>
      <c r="D248" s="293">
        <v>0.17</v>
      </c>
      <c r="E248" s="294"/>
      <c r="F248" s="293">
        <v>11</v>
      </c>
      <c r="G248" s="294">
        <v>45</v>
      </c>
      <c r="H248" s="252">
        <v>2.5000000000000001E-3</v>
      </c>
      <c r="I248" s="253">
        <v>3.2000000000000002E-3</v>
      </c>
      <c r="J248" s="254"/>
      <c r="K248" s="253"/>
      <c r="L248" s="254">
        <v>0.6</v>
      </c>
      <c r="M248" s="253">
        <v>2.81</v>
      </c>
      <c r="N248" s="254">
        <v>2.08</v>
      </c>
      <c r="O248" s="253">
        <v>2.83</v>
      </c>
      <c r="P248" s="254">
        <v>20.64</v>
      </c>
      <c r="Q248" s="253">
        <v>0.122</v>
      </c>
      <c r="R248" s="255">
        <v>1.0999999999999999E-2</v>
      </c>
      <c r="S248" s="146">
        <v>60</v>
      </c>
    </row>
    <row r="249" spans="1:19" ht="16.5" thickBot="1" x14ac:dyDescent="0.3">
      <c r="A249" s="306"/>
      <c r="B249" s="47" t="s">
        <v>104</v>
      </c>
      <c r="C249" s="120">
        <v>30</v>
      </c>
      <c r="D249" s="197">
        <v>2.4</v>
      </c>
      <c r="E249" s="199">
        <v>0.3</v>
      </c>
      <c r="F249" s="197">
        <v>13.8</v>
      </c>
      <c r="G249" s="199">
        <v>67.5</v>
      </c>
      <c r="H249" s="197">
        <v>3.3000000000000002E-2</v>
      </c>
      <c r="I249" s="198">
        <v>8.9999999999999993E-3</v>
      </c>
      <c r="J249" s="198"/>
      <c r="K249" s="198"/>
      <c r="L249" s="198"/>
      <c r="M249" s="198">
        <v>6</v>
      </c>
      <c r="N249" s="198">
        <v>19.5</v>
      </c>
      <c r="O249" s="198">
        <v>4.2</v>
      </c>
      <c r="P249" s="199">
        <v>27.9</v>
      </c>
      <c r="Q249" s="197">
        <v>0.33</v>
      </c>
      <c r="R249" s="198">
        <v>11.58</v>
      </c>
      <c r="S249" s="154">
        <v>79</v>
      </c>
    </row>
    <row r="250" spans="1:19" ht="16.5" thickBot="1" x14ac:dyDescent="0.3">
      <c r="A250" s="306"/>
      <c r="B250" s="107" t="s">
        <v>11</v>
      </c>
      <c r="C250" s="79">
        <v>30</v>
      </c>
      <c r="D250" s="206">
        <v>2</v>
      </c>
      <c r="E250" s="206">
        <v>0.36</v>
      </c>
      <c r="F250" s="206">
        <v>15.87</v>
      </c>
      <c r="G250" s="206">
        <v>74.7</v>
      </c>
      <c r="H250" s="205">
        <v>5.0999999999999997E-2</v>
      </c>
      <c r="I250" s="206">
        <v>2.4E-2</v>
      </c>
      <c r="J250" s="206" t="s">
        <v>55</v>
      </c>
      <c r="K250" s="206" t="s">
        <v>56</v>
      </c>
      <c r="L250" s="206" t="s">
        <v>55</v>
      </c>
      <c r="M250" s="206">
        <v>8.6999999999999993</v>
      </c>
      <c r="N250" s="206">
        <v>45</v>
      </c>
      <c r="O250" s="206">
        <v>14.1</v>
      </c>
      <c r="P250" s="206">
        <v>70.5</v>
      </c>
      <c r="Q250" s="206">
        <v>1.17</v>
      </c>
      <c r="R250" s="206">
        <v>15.3</v>
      </c>
      <c r="S250" s="157">
        <v>80</v>
      </c>
    </row>
    <row r="251" spans="1:19" ht="16.5" thickBot="1" x14ac:dyDescent="0.3">
      <c r="A251" s="28"/>
      <c r="B251" s="24" t="s">
        <v>45</v>
      </c>
      <c r="C251" s="25">
        <f>SUM(C244:C250)</f>
        <v>800</v>
      </c>
      <c r="D251" s="139">
        <f t="shared" ref="D251:R251" si="62">SUM(D244:D250)</f>
        <v>30.62</v>
      </c>
      <c r="E251" s="139">
        <f t="shared" si="62"/>
        <v>28.96</v>
      </c>
      <c r="F251" s="139">
        <f t="shared" si="62"/>
        <v>99.070000000000007</v>
      </c>
      <c r="G251" s="139">
        <f t="shared" si="62"/>
        <v>779.48</v>
      </c>
      <c r="H251" s="139">
        <f t="shared" si="62"/>
        <v>0.26550000000000001</v>
      </c>
      <c r="I251" s="139">
        <f t="shared" si="62"/>
        <v>0.26920000000000005</v>
      </c>
      <c r="J251" s="139">
        <f t="shared" si="62"/>
        <v>3.5790000000000002</v>
      </c>
      <c r="K251" s="139">
        <f t="shared" si="62"/>
        <v>369.62000000000006</v>
      </c>
      <c r="L251" s="139">
        <f t="shared" si="62"/>
        <v>42.760000000000005</v>
      </c>
      <c r="M251" s="139">
        <f t="shared" si="62"/>
        <v>155.90999999999997</v>
      </c>
      <c r="N251" s="139">
        <f t="shared" si="62"/>
        <v>503.99999999999994</v>
      </c>
      <c r="O251" s="139">
        <f t="shared" si="62"/>
        <v>138.31</v>
      </c>
      <c r="P251" s="139">
        <f t="shared" si="62"/>
        <v>1082.67</v>
      </c>
      <c r="Q251" s="139">
        <f t="shared" si="62"/>
        <v>6.6069999999999993</v>
      </c>
      <c r="R251" s="139">
        <f t="shared" si="62"/>
        <v>64.891000000000005</v>
      </c>
      <c r="S251" s="158"/>
    </row>
    <row r="252" spans="1:19" ht="32.25" thickBot="1" x14ac:dyDescent="0.3">
      <c r="A252" s="30" t="s">
        <v>46</v>
      </c>
      <c r="B252" s="286" t="s">
        <v>102</v>
      </c>
      <c r="C252" s="146">
        <v>20</v>
      </c>
      <c r="D252" s="195">
        <v>0.02</v>
      </c>
      <c r="E252" s="195"/>
      <c r="F252" s="195">
        <v>15</v>
      </c>
      <c r="G252" s="256">
        <v>60</v>
      </c>
      <c r="H252" s="195"/>
      <c r="I252" s="256"/>
      <c r="J252" s="195"/>
      <c r="K252" s="195"/>
      <c r="L252" s="256"/>
      <c r="M252" s="195">
        <v>0.8</v>
      </c>
      <c r="N252" s="256">
        <v>0.2</v>
      </c>
      <c r="O252" s="195">
        <v>0.4</v>
      </c>
      <c r="P252" s="195">
        <v>0.8</v>
      </c>
      <c r="Q252" s="256">
        <v>0.08</v>
      </c>
      <c r="R252" s="195"/>
      <c r="S252" s="157">
        <v>77</v>
      </c>
    </row>
    <row r="253" spans="1:19" ht="16.5" thickBot="1" x14ac:dyDescent="0.3">
      <c r="A253" s="27"/>
      <c r="B253" s="107" t="s">
        <v>91</v>
      </c>
      <c r="C253" s="259">
        <v>200</v>
      </c>
      <c r="D253" s="261">
        <v>8</v>
      </c>
      <c r="E253" s="261">
        <v>5</v>
      </c>
      <c r="F253" s="261">
        <v>14</v>
      </c>
      <c r="G253" s="262">
        <v>133</v>
      </c>
      <c r="H253" s="197">
        <v>0.48</v>
      </c>
      <c r="I253" s="199">
        <v>0.4</v>
      </c>
      <c r="J253" s="197"/>
      <c r="K253" s="198">
        <v>44</v>
      </c>
      <c r="L253" s="198">
        <v>1.4</v>
      </c>
      <c r="M253" s="199">
        <v>216</v>
      </c>
      <c r="N253" s="197">
        <v>188</v>
      </c>
      <c r="O253" s="199">
        <v>32</v>
      </c>
      <c r="P253" s="197">
        <v>258</v>
      </c>
      <c r="Q253" s="199">
        <v>0.2</v>
      </c>
      <c r="R253" s="197"/>
      <c r="S253" s="153">
        <v>65</v>
      </c>
    </row>
    <row r="254" spans="1:19" ht="16.5" thickBot="1" x14ac:dyDescent="0.3">
      <c r="A254" s="27"/>
      <c r="B254" s="67" t="s">
        <v>149</v>
      </c>
      <c r="C254" s="119">
        <v>100</v>
      </c>
      <c r="D254" s="210">
        <v>0.4</v>
      </c>
      <c r="E254" s="210">
        <v>0.4</v>
      </c>
      <c r="F254" s="210">
        <v>9.8000000000000007</v>
      </c>
      <c r="G254" s="210">
        <v>47</v>
      </c>
      <c r="H254" s="211">
        <v>2.1999999999999999E-2</v>
      </c>
      <c r="I254" s="211">
        <v>1.6E-2</v>
      </c>
      <c r="J254" s="211"/>
      <c r="K254" s="211">
        <v>3</v>
      </c>
      <c r="L254" s="211">
        <v>4</v>
      </c>
      <c r="M254" s="211">
        <v>14.08</v>
      </c>
      <c r="N254" s="211">
        <v>9.57</v>
      </c>
      <c r="O254" s="211">
        <v>7.83</v>
      </c>
      <c r="P254" s="211">
        <v>230.74</v>
      </c>
      <c r="Q254" s="211">
        <v>1.91</v>
      </c>
      <c r="R254" s="211">
        <v>1.76</v>
      </c>
      <c r="S254" s="149">
        <v>67</v>
      </c>
    </row>
    <row r="255" spans="1:19" ht="16.5" thickBot="1" x14ac:dyDescent="0.3">
      <c r="A255" s="30"/>
      <c r="B255" s="266"/>
      <c r="C255" s="21"/>
      <c r="D255" s="197"/>
      <c r="E255" s="197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21"/>
    </row>
    <row r="256" spans="1:19" ht="16.5" thickBot="1" x14ac:dyDescent="0.3">
      <c r="A256" s="31"/>
      <c r="B256" s="32" t="s">
        <v>48</v>
      </c>
      <c r="C256" s="167">
        <f>SUM(C252:C255)</f>
        <v>320</v>
      </c>
      <c r="D256" s="188">
        <f t="shared" ref="D256:R256" si="63">SUM(D252:D255)</f>
        <v>8.42</v>
      </c>
      <c r="E256" s="188">
        <f t="shared" si="63"/>
        <v>5.4</v>
      </c>
      <c r="F256" s="188">
        <f t="shared" si="63"/>
        <v>38.799999999999997</v>
      </c>
      <c r="G256" s="188">
        <f t="shared" si="63"/>
        <v>240</v>
      </c>
      <c r="H256" s="188">
        <f t="shared" si="63"/>
        <v>0.502</v>
      </c>
      <c r="I256" s="188">
        <f t="shared" si="63"/>
        <v>0.41600000000000004</v>
      </c>
      <c r="J256" s="188">
        <f t="shared" si="63"/>
        <v>0</v>
      </c>
      <c r="K256" s="188">
        <f t="shared" si="63"/>
        <v>47</v>
      </c>
      <c r="L256" s="188">
        <f t="shared" si="63"/>
        <v>5.4</v>
      </c>
      <c r="M256" s="188">
        <f t="shared" si="63"/>
        <v>230.88000000000002</v>
      </c>
      <c r="N256" s="188">
        <f t="shared" si="63"/>
        <v>197.76999999999998</v>
      </c>
      <c r="O256" s="188">
        <f t="shared" si="63"/>
        <v>40.229999999999997</v>
      </c>
      <c r="P256" s="188">
        <f t="shared" si="63"/>
        <v>489.54</v>
      </c>
      <c r="Q256" s="188">
        <f t="shared" si="63"/>
        <v>2.19</v>
      </c>
      <c r="R256" s="188">
        <f t="shared" si="63"/>
        <v>1.76</v>
      </c>
      <c r="S256" s="170"/>
    </row>
    <row r="257" spans="1:19" ht="16.5" thickBot="1" x14ac:dyDescent="0.3">
      <c r="A257" s="33"/>
      <c r="B257" s="34" t="s">
        <v>49</v>
      </c>
      <c r="C257" s="171">
        <f>C243+C251+C256</f>
        <v>1625</v>
      </c>
      <c r="D257" s="40">
        <f>SUM(D243,D251,D256,)</f>
        <v>60.302</v>
      </c>
      <c r="E257" s="40">
        <f>SUM(E243,E251,E256,)</f>
        <v>57.249181818181818</v>
      </c>
      <c r="F257" s="40">
        <f>SUM(F243,F251,F256,)</f>
        <v>209.44818181818181</v>
      </c>
      <c r="G257" s="40">
        <f>SUM(G243,G251,G256,)</f>
        <v>1606.625</v>
      </c>
      <c r="H257" s="40">
        <f>SUM(H243,H251,H256,)</f>
        <v>1.1335000000000002</v>
      </c>
      <c r="I257" s="40">
        <f t="shared" ref="I257:Q257" si="64">SUM(I243,I251,I256,)</f>
        <v>1.1081000000000003</v>
      </c>
      <c r="J257" s="40">
        <f t="shared" si="64"/>
        <v>3.7090000000000001</v>
      </c>
      <c r="K257" s="40">
        <f t="shared" si="64"/>
        <v>542.67000000000007</v>
      </c>
      <c r="L257" s="40">
        <f t="shared" si="64"/>
        <v>92.404000000000011</v>
      </c>
      <c r="M257" s="40">
        <f t="shared" si="64"/>
        <v>680.85</v>
      </c>
      <c r="N257" s="40">
        <f t="shared" si="64"/>
        <v>1022.4899999999999</v>
      </c>
      <c r="O257" s="40">
        <f t="shared" si="64"/>
        <v>241.92</v>
      </c>
      <c r="P257" s="40">
        <f t="shared" si="64"/>
        <v>1858.65</v>
      </c>
      <c r="Q257" s="40">
        <f t="shared" si="64"/>
        <v>11.359999999999998</v>
      </c>
      <c r="R257" s="40">
        <f>SUM(R243,R251,R256,)/1000</f>
        <v>8.2386000000000015E-2</v>
      </c>
      <c r="S257" s="172"/>
    </row>
    <row r="258" spans="1:19" ht="32.25" thickBot="1" x14ac:dyDescent="0.3">
      <c r="A258" s="28"/>
      <c r="B258" s="24" t="s">
        <v>50</v>
      </c>
      <c r="C258" s="173"/>
      <c r="D258" s="41">
        <f>D257*100/77</f>
        <v>78.314285714285717</v>
      </c>
      <c r="E258" s="174">
        <f>E257*100/79</f>
        <v>72.467318757192174</v>
      </c>
      <c r="F258" s="174">
        <f>F257*100/335</f>
        <v>62.521845318860237</v>
      </c>
      <c r="G258" s="42">
        <f>G257*100/2350</f>
        <v>68.36702127659575</v>
      </c>
      <c r="H258" s="40">
        <f>H257*100/1.2</f>
        <v>94.458333333333357</v>
      </c>
      <c r="I258" s="41">
        <f>I257*100/1.4</f>
        <v>79.15000000000002</v>
      </c>
      <c r="J258" s="41">
        <f>J257*100/10</f>
        <v>37.090000000000003</v>
      </c>
      <c r="K258" s="41">
        <f>K257*100/700</f>
        <v>77.524285714285725</v>
      </c>
      <c r="L258" s="41">
        <f>L257*100/60</f>
        <v>154.00666666666669</v>
      </c>
      <c r="M258" s="41">
        <f>M257*100/1100</f>
        <v>61.895454545454548</v>
      </c>
      <c r="N258" s="41">
        <f>N257*100/1100</f>
        <v>92.953636363636349</v>
      </c>
      <c r="O258" s="41">
        <f>O257*100/250</f>
        <v>96.768000000000001</v>
      </c>
      <c r="P258" s="41">
        <f>P257*100/1100</f>
        <v>168.96818181818182</v>
      </c>
      <c r="Q258" s="42">
        <f>Q257*100/12</f>
        <v>94.666666666666643</v>
      </c>
      <c r="R258" s="41">
        <f>R257*100/0.1</f>
        <v>82.38600000000001</v>
      </c>
      <c r="S258" s="175"/>
    </row>
    <row r="263" spans="1:19" ht="44.25" customHeight="1" thickBot="1" x14ac:dyDescent="0.3">
      <c r="B263" s="9" t="s">
        <v>29</v>
      </c>
    </row>
    <row r="264" spans="1:19" ht="15.75" thickBot="1" x14ac:dyDescent="0.3">
      <c r="A264" s="309" t="s">
        <v>30</v>
      </c>
      <c r="B264" s="309" t="s">
        <v>31</v>
      </c>
      <c r="C264" s="309" t="s">
        <v>32</v>
      </c>
      <c r="D264" s="311" t="s">
        <v>33</v>
      </c>
      <c r="E264" s="312"/>
      <c r="F264" s="313"/>
      <c r="G264" s="309" t="s">
        <v>34</v>
      </c>
      <c r="H264" s="311" t="s">
        <v>0</v>
      </c>
      <c r="I264" s="312"/>
      <c r="J264" s="312"/>
      <c r="K264" s="312"/>
      <c r="L264" s="313"/>
      <c r="M264" s="311" t="s">
        <v>28</v>
      </c>
      <c r="N264" s="312"/>
      <c r="O264" s="312"/>
      <c r="P264" s="312"/>
      <c r="Q264" s="312"/>
      <c r="R264" s="313"/>
      <c r="S264" s="309" t="s">
        <v>35</v>
      </c>
    </row>
    <row r="265" spans="1:19" ht="29.25" thickBot="1" x14ac:dyDescent="0.3">
      <c r="A265" s="310"/>
      <c r="B265" s="310"/>
      <c r="C265" s="310"/>
      <c r="D265" s="11" t="s">
        <v>36</v>
      </c>
      <c r="E265" s="11" t="s">
        <v>37</v>
      </c>
      <c r="F265" s="11" t="s">
        <v>38</v>
      </c>
      <c r="G265" s="310"/>
      <c r="H265" s="6" t="s">
        <v>1</v>
      </c>
      <c r="I265" s="6" t="s">
        <v>24</v>
      </c>
      <c r="J265" s="6" t="s">
        <v>25</v>
      </c>
      <c r="K265" s="6" t="s">
        <v>3</v>
      </c>
      <c r="L265" s="6" t="s">
        <v>2</v>
      </c>
      <c r="M265" s="6" t="s">
        <v>12</v>
      </c>
      <c r="N265" s="6" t="s">
        <v>4</v>
      </c>
      <c r="O265" s="6" t="s">
        <v>5</v>
      </c>
      <c r="P265" s="6" t="s">
        <v>26</v>
      </c>
      <c r="Q265" s="6" t="s">
        <v>6</v>
      </c>
      <c r="R265" s="6" t="s">
        <v>27</v>
      </c>
      <c r="S265" s="310"/>
    </row>
    <row r="266" spans="1:19" x14ac:dyDescent="0.25">
      <c r="A266" s="12"/>
      <c r="B266" s="13" t="s">
        <v>96</v>
      </c>
      <c r="C266" s="307"/>
      <c r="D266" s="307"/>
      <c r="E266" s="307"/>
      <c r="F266" s="307"/>
      <c r="G266" s="307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303"/>
    </row>
    <row r="267" spans="1:19" ht="15.75" thickBot="1" x14ac:dyDescent="0.3">
      <c r="A267" s="15"/>
      <c r="B267" s="16" t="s">
        <v>125</v>
      </c>
      <c r="C267" s="308"/>
      <c r="D267" s="308"/>
      <c r="E267" s="308"/>
      <c r="F267" s="308"/>
      <c r="G267" s="308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304"/>
    </row>
    <row r="268" spans="1:19" ht="16.5" thickBot="1" x14ac:dyDescent="0.3">
      <c r="A268" s="18"/>
      <c r="B268" s="47" t="s">
        <v>135</v>
      </c>
      <c r="C268" s="216">
        <v>200</v>
      </c>
      <c r="D268" s="210">
        <v>3.21</v>
      </c>
      <c r="E268" s="210">
        <v>7.44</v>
      </c>
      <c r="F268" s="210">
        <v>16.61</v>
      </c>
      <c r="G268" s="278">
        <v>146.24</v>
      </c>
      <c r="H268" s="252">
        <v>0.06</v>
      </c>
      <c r="I268" s="253">
        <v>0.17</v>
      </c>
      <c r="J268" s="254">
        <v>7.0000000000000007E-2</v>
      </c>
      <c r="K268" s="253">
        <v>26.32</v>
      </c>
      <c r="L268" s="254">
        <v>0.72</v>
      </c>
      <c r="M268" s="253">
        <v>155.9</v>
      </c>
      <c r="N268" s="254">
        <v>121.2</v>
      </c>
      <c r="O268" s="253">
        <v>19.399999999999999</v>
      </c>
      <c r="P268" s="254">
        <v>185.7</v>
      </c>
      <c r="Q268" s="253">
        <v>0.36</v>
      </c>
      <c r="R268" s="255">
        <v>12.8</v>
      </c>
      <c r="S268" s="146">
        <v>23</v>
      </c>
    </row>
    <row r="269" spans="1:19" ht="16.5" thickBot="1" x14ac:dyDescent="0.3">
      <c r="A269" s="22"/>
      <c r="B269" s="136" t="s">
        <v>134</v>
      </c>
      <c r="C269" s="221">
        <v>60</v>
      </c>
      <c r="D269" s="206">
        <v>5.0999999999999996</v>
      </c>
      <c r="E269" s="206">
        <v>6.42</v>
      </c>
      <c r="F269" s="206">
        <v>14.98</v>
      </c>
      <c r="G269" s="206">
        <v>134</v>
      </c>
      <c r="H269" s="233">
        <v>0.14000000000000001</v>
      </c>
      <c r="I269" s="234">
        <v>9.8000000000000004E-2</v>
      </c>
      <c r="J269" s="234">
        <v>0.54200000000000004</v>
      </c>
      <c r="K269" s="234">
        <v>25.4</v>
      </c>
      <c r="L269" s="234">
        <v>0.13</v>
      </c>
      <c r="M269" s="234">
        <v>32.6</v>
      </c>
      <c r="N269" s="234">
        <v>87.5</v>
      </c>
      <c r="O269" s="234">
        <v>22.4</v>
      </c>
      <c r="P269" s="234">
        <v>105.2</v>
      </c>
      <c r="Q269" s="234">
        <v>1.8</v>
      </c>
      <c r="R269" s="234">
        <v>19.82</v>
      </c>
      <c r="S269" s="157">
        <v>28</v>
      </c>
    </row>
    <row r="270" spans="1:19" ht="16.5" thickBot="1" x14ac:dyDescent="0.3">
      <c r="A270" s="305" t="s">
        <v>41</v>
      </c>
      <c r="B270" s="107" t="s">
        <v>9</v>
      </c>
      <c r="C270" s="224">
        <v>200</v>
      </c>
      <c r="D270" s="200">
        <v>0.1</v>
      </c>
      <c r="E270" s="201" t="s">
        <v>55</v>
      </c>
      <c r="F270" s="201">
        <v>9</v>
      </c>
      <c r="G270" s="201">
        <v>36</v>
      </c>
      <c r="H270" s="200" t="s">
        <v>56</v>
      </c>
      <c r="I270" s="201">
        <v>0.01</v>
      </c>
      <c r="J270" s="201" t="s">
        <v>56</v>
      </c>
      <c r="K270" s="201">
        <v>0.3</v>
      </c>
      <c r="L270" s="201">
        <v>0.04</v>
      </c>
      <c r="M270" s="201">
        <v>4.5</v>
      </c>
      <c r="N270" s="201">
        <v>7.2</v>
      </c>
      <c r="O270" s="201">
        <v>3.8</v>
      </c>
      <c r="P270" s="201">
        <v>20.8</v>
      </c>
      <c r="Q270" s="201">
        <v>0.7</v>
      </c>
      <c r="R270" s="201" t="s">
        <v>55</v>
      </c>
      <c r="S270" s="146">
        <v>73</v>
      </c>
    </row>
    <row r="271" spans="1:19" ht="32.25" thickBot="1" x14ac:dyDescent="0.3">
      <c r="A271" s="305"/>
      <c r="B271" s="286" t="s">
        <v>102</v>
      </c>
      <c r="C271" s="237">
        <v>20</v>
      </c>
      <c r="D271" s="195">
        <v>0.02</v>
      </c>
      <c r="E271" s="195"/>
      <c r="F271" s="195">
        <v>15</v>
      </c>
      <c r="G271" s="256">
        <v>60</v>
      </c>
      <c r="H271" s="195"/>
      <c r="I271" s="256"/>
      <c r="J271" s="195"/>
      <c r="K271" s="195"/>
      <c r="L271" s="256"/>
      <c r="M271" s="195">
        <v>0.8</v>
      </c>
      <c r="N271" s="256">
        <v>0.2</v>
      </c>
      <c r="O271" s="195">
        <v>0.4</v>
      </c>
      <c r="P271" s="195">
        <v>0.8</v>
      </c>
      <c r="Q271" s="256">
        <v>0.08</v>
      </c>
      <c r="R271" s="195"/>
      <c r="S271" s="157">
        <v>77</v>
      </c>
    </row>
    <row r="272" spans="1:19" ht="16.5" thickBot="1" x14ac:dyDescent="0.3">
      <c r="A272" s="305"/>
      <c r="B272" s="107" t="s">
        <v>10</v>
      </c>
      <c r="C272" s="224">
        <v>30</v>
      </c>
      <c r="D272" s="147">
        <v>4.4000000000000004</v>
      </c>
      <c r="E272" s="147">
        <v>0.55000000000000004</v>
      </c>
      <c r="F272" s="147">
        <v>25.3</v>
      </c>
      <c r="G272" s="147">
        <v>123.75</v>
      </c>
      <c r="H272" s="147">
        <v>6.0499999999999998E-2</v>
      </c>
      <c r="I272" s="147">
        <v>1.6500000000000001E-2</v>
      </c>
      <c r="J272" s="147">
        <v>0</v>
      </c>
      <c r="K272" s="147">
        <v>0</v>
      </c>
      <c r="L272" s="147">
        <v>0</v>
      </c>
      <c r="M272" s="147">
        <v>11</v>
      </c>
      <c r="N272" s="147">
        <v>35.75</v>
      </c>
      <c r="O272" s="147">
        <v>7.7</v>
      </c>
      <c r="P272" s="199">
        <v>51.15</v>
      </c>
      <c r="Q272" s="197">
        <v>0.60499999999999998</v>
      </c>
      <c r="R272" s="198">
        <v>21.23</v>
      </c>
      <c r="S272" s="146">
        <v>79</v>
      </c>
    </row>
    <row r="273" spans="1:19" ht="16.5" thickBot="1" x14ac:dyDescent="0.3">
      <c r="A273" s="23" t="s">
        <v>42</v>
      </c>
      <c r="B273" s="24" t="s">
        <v>43</v>
      </c>
      <c r="C273" s="144">
        <f>SUM(C268:C272)</f>
        <v>510</v>
      </c>
      <c r="D273" s="139">
        <f t="shared" ref="D273:R273" si="65">SUM(D268:D272)</f>
        <v>12.829999999999998</v>
      </c>
      <c r="E273" s="139">
        <f t="shared" si="65"/>
        <v>14.41</v>
      </c>
      <c r="F273" s="139">
        <f t="shared" si="65"/>
        <v>80.89</v>
      </c>
      <c r="G273" s="139">
        <f t="shared" si="65"/>
        <v>499.99</v>
      </c>
      <c r="H273" s="139">
        <f t="shared" si="65"/>
        <v>0.26050000000000001</v>
      </c>
      <c r="I273" s="139">
        <f t="shared" si="65"/>
        <v>0.29450000000000004</v>
      </c>
      <c r="J273" s="139">
        <f t="shared" si="65"/>
        <v>0.6120000000000001</v>
      </c>
      <c r="K273" s="139">
        <f t="shared" si="65"/>
        <v>52.019999999999996</v>
      </c>
      <c r="L273" s="139">
        <f t="shared" si="65"/>
        <v>0.89</v>
      </c>
      <c r="M273" s="139">
        <f t="shared" si="65"/>
        <v>204.8</v>
      </c>
      <c r="N273" s="139">
        <f t="shared" si="65"/>
        <v>251.84999999999997</v>
      </c>
      <c r="O273" s="139">
        <f t="shared" si="65"/>
        <v>53.699999999999996</v>
      </c>
      <c r="P273" s="139">
        <f t="shared" si="65"/>
        <v>363.65</v>
      </c>
      <c r="Q273" s="139">
        <f t="shared" si="65"/>
        <v>3.5450000000000004</v>
      </c>
      <c r="R273" s="139">
        <f t="shared" si="65"/>
        <v>53.850000000000009</v>
      </c>
      <c r="S273" s="140"/>
    </row>
    <row r="274" spans="1:19" ht="16.5" thickBot="1" x14ac:dyDescent="0.3">
      <c r="A274" s="26"/>
      <c r="B274" s="4" t="s">
        <v>132</v>
      </c>
      <c r="C274" s="221">
        <v>60</v>
      </c>
      <c r="D274" s="234">
        <v>1.722</v>
      </c>
      <c r="E274" s="206">
        <v>3.8250000000000002</v>
      </c>
      <c r="F274" s="206">
        <v>6.0750000000000002</v>
      </c>
      <c r="G274" s="206">
        <v>65.882999999999996</v>
      </c>
      <c r="H274" s="233">
        <v>5.3999999999999999E-2</v>
      </c>
      <c r="I274" s="234">
        <v>6.0999999999999999E-2</v>
      </c>
      <c r="J274" s="206" t="s">
        <v>55</v>
      </c>
      <c r="K274" s="234">
        <v>15</v>
      </c>
      <c r="L274" s="234">
        <v>6.9</v>
      </c>
      <c r="M274" s="234">
        <v>12.722</v>
      </c>
      <c r="N274" s="234">
        <v>40.994999999999997</v>
      </c>
      <c r="O274" s="234">
        <v>15.07</v>
      </c>
      <c r="P274" s="234">
        <v>1.6E-2</v>
      </c>
      <c r="Q274" s="234">
        <v>0.56599999999999995</v>
      </c>
      <c r="R274" s="234">
        <v>1.17</v>
      </c>
      <c r="S274" s="146">
        <v>12</v>
      </c>
    </row>
    <row r="275" spans="1:19" ht="32.25" thickBot="1" x14ac:dyDescent="0.3">
      <c r="A275" s="26"/>
      <c r="B275" s="55" t="s">
        <v>129</v>
      </c>
      <c r="C275" s="223">
        <v>210</v>
      </c>
      <c r="D275" s="291">
        <v>1.7</v>
      </c>
      <c r="E275" s="291">
        <v>5.4</v>
      </c>
      <c r="F275" s="291">
        <v>10.6</v>
      </c>
      <c r="G275" s="292">
        <v>98</v>
      </c>
      <c r="H275" s="278">
        <v>3.2000000000000001E-2</v>
      </c>
      <c r="I275" s="210">
        <v>4.2000000000000003E-2</v>
      </c>
      <c r="J275" s="277"/>
      <c r="K275" s="210">
        <v>137.80000000000001</v>
      </c>
      <c r="L275" s="277">
        <v>6.76</v>
      </c>
      <c r="M275" s="210">
        <v>33.6</v>
      </c>
      <c r="N275" s="277">
        <v>42.6</v>
      </c>
      <c r="O275" s="210">
        <v>19.2</v>
      </c>
      <c r="P275" s="278">
        <v>264</v>
      </c>
      <c r="Q275" s="210">
        <v>0.87</v>
      </c>
      <c r="R275" s="251">
        <v>17.16</v>
      </c>
      <c r="S275" s="146">
        <v>19</v>
      </c>
    </row>
    <row r="276" spans="1:19" ht="16.5" thickBot="1" x14ac:dyDescent="0.3">
      <c r="A276" s="27" t="s">
        <v>44</v>
      </c>
      <c r="B276" s="295" t="s">
        <v>130</v>
      </c>
      <c r="C276" s="223">
        <v>100</v>
      </c>
      <c r="D276" s="297">
        <v>12.8</v>
      </c>
      <c r="E276" s="298">
        <v>8.5</v>
      </c>
      <c r="F276" s="298">
        <v>10.6</v>
      </c>
      <c r="G276" s="299">
        <v>170.1</v>
      </c>
      <c r="H276" s="289">
        <v>0.14000000000000001</v>
      </c>
      <c r="I276" s="289">
        <v>0.16</v>
      </c>
      <c r="J276" s="289">
        <v>7.0000000000000007E-2</v>
      </c>
      <c r="K276" s="289">
        <v>159</v>
      </c>
      <c r="L276" s="289">
        <v>0.69</v>
      </c>
      <c r="M276" s="289">
        <v>36</v>
      </c>
      <c r="N276" s="289">
        <v>176</v>
      </c>
      <c r="O276" s="289">
        <v>28</v>
      </c>
      <c r="P276" s="290">
        <v>274</v>
      </c>
      <c r="Q276" s="288">
        <v>0.8</v>
      </c>
      <c r="R276" s="289">
        <v>43.8</v>
      </c>
      <c r="S276" s="146">
        <v>44</v>
      </c>
    </row>
    <row r="277" spans="1:19" ht="16.5" thickBot="1" x14ac:dyDescent="0.3">
      <c r="A277" s="27"/>
      <c r="B277" s="107" t="s">
        <v>77</v>
      </c>
      <c r="C277" s="215">
        <v>150</v>
      </c>
      <c r="D277" s="192">
        <v>3.04</v>
      </c>
      <c r="E277" s="192">
        <v>3.77</v>
      </c>
      <c r="F277" s="192">
        <v>23.8</v>
      </c>
      <c r="G277" s="192">
        <v>141.6</v>
      </c>
      <c r="H277" s="200">
        <v>0.12</v>
      </c>
      <c r="I277" s="201">
        <v>0.11</v>
      </c>
      <c r="J277" s="201">
        <v>0.105</v>
      </c>
      <c r="K277" s="201">
        <v>32.1</v>
      </c>
      <c r="L277" s="201">
        <v>10.199999999999999</v>
      </c>
      <c r="M277" s="201">
        <v>39</v>
      </c>
      <c r="N277" s="201">
        <v>84</v>
      </c>
      <c r="O277" s="201">
        <v>28</v>
      </c>
      <c r="P277" s="201">
        <v>624</v>
      </c>
      <c r="Q277" s="201">
        <v>1</v>
      </c>
      <c r="R277" s="201">
        <v>8.5</v>
      </c>
      <c r="S277" s="146">
        <v>50</v>
      </c>
    </row>
    <row r="278" spans="1:19" ht="16.5" thickBot="1" x14ac:dyDescent="0.3">
      <c r="A278" s="306"/>
      <c r="B278" s="47" t="s">
        <v>66</v>
      </c>
      <c r="C278" s="300">
        <v>200</v>
      </c>
      <c r="D278" s="207">
        <v>0.5</v>
      </c>
      <c r="E278" s="207">
        <v>0</v>
      </c>
      <c r="F278" s="207">
        <v>27</v>
      </c>
      <c r="G278" s="207">
        <v>102</v>
      </c>
      <c r="H278" s="193">
        <v>1E-3</v>
      </c>
      <c r="I278" s="194">
        <v>1E-3</v>
      </c>
      <c r="J278" s="194" t="s">
        <v>56</v>
      </c>
      <c r="K278" s="194" t="s">
        <v>55</v>
      </c>
      <c r="L278" s="194">
        <v>0.5</v>
      </c>
      <c r="M278" s="194">
        <v>28</v>
      </c>
      <c r="N278" s="194">
        <v>19</v>
      </c>
      <c r="O278" s="194">
        <v>7</v>
      </c>
      <c r="P278" s="194" t="s">
        <v>55</v>
      </c>
      <c r="Q278" s="194">
        <v>1.5</v>
      </c>
      <c r="R278" s="194" t="s">
        <v>55</v>
      </c>
      <c r="S278" s="146">
        <v>63</v>
      </c>
    </row>
    <row r="279" spans="1:19" ht="16.5" thickBot="1" x14ac:dyDescent="0.3">
      <c r="A279" s="306"/>
      <c r="B279" s="107" t="s">
        <v>10</v>
      </c>
      <c r="C279" s="224">
        <v>55</v>
      </c>
      <c r="D279" s="147">
        <v>4.4000000000000004</v>
      </c>
      <c r="E279" s="147">
        <v>0.55000000000000004</v>
      </c>
      <c r="F279" s="147">
        <v>25.3</v>
      </c>
      <c r="G279" s="147">
        <v>123.75</v>
      </c>
      <c r="H279" s="147">
        <v>6.0499999999999998E-2</v>
      </c>
      <c r="I279" s="147">
        <v>1.6500000000000001E-2</v>
      </c>
      <c r="J279" s="147">
        <v>0</v>
      </c>
      <c r="K279" s="147">
        <v>0</v>
      </c>
      <c r="L279" s="147">
        <v>0</v>
      </c>
      <c r="M279" s="147">
        <v>11</v>
      </c>
      <c r="N279" s="147">
        <v>35.75</v>
      </c>
      <c r="O279" s="147">
        <v>7.7</v>
      </c>
      <c r="P279" s="199">
        <v>51.15</v>
      </c>
      <c r="Q279" s="197">
        <v>0.60499999999999998</v>
      </c>
      <c r="R279" s="198">
        <v>21.23</v>
      </c>
      <c r="S279" s="146">
        <v>79</v>
      </c>
    </row>
    <row r="280" spans="1:19" ht="16.5" thickBot="1" x14ac:dyDescent="0.3">
      <c r="A280" s="306"/>
      <c r="B280" s="107" t="s">
        <v>11</v>
      </c>
      <c r="C280" s="224">
        <v>48</v>
      </c>
      <c r="D280" s="147">
        <v>3.1920000000000002</v>
      </c>
      <c r="E280" s="147">
        <v>0.57599999999999996</v>
      </c>
      <c r="F280" s="147">
        <v>25.44</v>
      </c>
      <c r="G280" s="147">
        <v>119.52</v>
      </c>
      <c r="H280" s="147">
        <v>8.1600000000000006E-2</v>
      </c>
      <c r="I280" s="147">
        <v>3.8399999999999997E-2</v>
      </c>
      <c r="J280" s="147">
        <v>0</v>
      </c>
      <c r="K280" s="147">
        <v>0</v>
      </c>
      <c r="L280" s="147">
        <v>0</v>
      </c>
      <c r="M280" s="147">
        <v>13.92</v>
      </c>
      <c r="N280" s="147">
        <v>72</v>
      </c>
      <c r="O280" s="147">
        <v>22.56</v>
      </c>
      <c r="P280" s="208">
        <v>112</v>
      </c>
      <c r="Q280" s="209">
        <v>1.8720000000000001</v>
      </c>
      <c r="R280" s="198">
        <v>24.48</v>
      </c>
      <c r="S280" s="157">
        <v>80</v>
      </c>
    </row>
    <row r="281" spans="1:19" ht="16.5" thickBot="1" x14ac:dyDescent="0.3">
      <c r="A281" s="28"/>
      <c r="B281" s="24" t="s">
        <v>45</v>
      </c>
      <c r="C281" s="144">
        <f>SUM(C274:C280)</f>
        <v>823</v>
      </c>
      <c r="D281" s="139">
        <f t="shared" ref="D281:R281" si="66">SUM(D274:D280)</f>
        <v>27.353999999999999</v>
      </c>
      <c r="E281" s="139">
        <f t="shared" si="66"/>
        <v>22.621000000000002</v>
      </c>
      <c r="F281" s="139">
        <f t="shared" si="66"/>
        <v>128.815</v>
      </c>
      <c r="G281" s="139">
        <f t="shared" si="66"/>
        <v>820.85299999999995</v>
      </c>
      <c r="H281" s="139">
        <f t="shared" si="66"/>
        <v>0.48909999999999998</v>
      </c>
      <c r="I281" s="139">
        <f t="shared" si="66"/>
        <v>0.4289</v>
      </c>
      <c r="J281" s="139">
        <f t="shared" si="66"/>
        <v>0.17499999999999999</v>
      </c>
      <c r="K281" s="139">
        <f t="shared" si="66"/>
        <v>343.90000000000003</v>
      </c>
      <c r="L281" s="139">
        <f t="shared" si="66"/>
        <v>25.049999999999997</v>
      </c>
      <c r="M281" s="139">
        <f t="shared" si="66"/>
        <v>174.24199999999999</v>
      </c>
      <c r="N281" s="139">
        <f t="shared" si="66"/>
        <v>470.34500000000003</v>
      </c>
      <c r="O281" s="139">
        <f t="shared" si="66"/>
        <v>127.53</v>
      </c>
      <c r="P281" s="139">
        <f t="shared" si="66"/>
        <v>1325.1660000000002</v>
      </c>
      <c r="Q281" s="139">
        <f t="shared" si="66"/>
        <v>7.2129999999999992</v>
      </c>
      <c r="R281" s="139">
        <f t="shared" si="66"/>
        <v>116.34</v>
      </c>
      <c r="S281" s="158"/>
    </row>
    <row r="282" spans="1:19" ht="16.5" thickBot="1" x14ac:dyDescent="0.3">
      <c r="A282" s="30" t="s">
        <v>46</v>
      </c>
      <c r="B282" s="283" t="s">
        <v>131</v>
      </c>
      <c r="C282" s="247">
        <v>36</v>
      </c>
      <c r="D282" s="210">
        <v>2.5</v>
      </c>
      <c r="E282" s="251">
        <v>2.5</v>
      </c>
      <c r="F282" s="251">
        <v>14.6</v>
      </c>
      <c r="G282" s="277">
        <v>90.6</v>
      </c>
      <c r="H282" s="252">
        <v>3.6999999999999998E-2</v>
      </c>
      <c r="I282" s="253">
        <v>2.1000000000000001E-2</v>
      </c>
      <c r="J282" s="254">
        <v>9.4E-2</v>
      </c>
      <c r="K282" s="253">
        <v>6.83</v>
      </c>
      <c r="L282" s="254">
        <v>1.45</v>
      </c>
      <c r="M282" s="253">
        <v>11.55</v>
      </c>
      <c r="N282" s="254">
        <v>23.5</v>
      </c>
      <c r="O282" s="253">
        <v>5.25</v>
      </c>
      <c r="P282" s="254">
        <v>62.6</v>
      </c>
      <c r="Q282" s="253">
        <v>0.33</v>
      </c>
      <c r="R282" s="255">
        <v>1.1499999999999999</v>
      </c>
      <c r="S282" s="153">
        <v>73</v>
      </c>
    </row>
    <row r="283" spans="1:19" ht="16.5" thickBot="1" x14ac:dyDescent="0.3">
      <c r="A283" s="27"/>
      <c r="B283" s="47" t="s">
        <v>68</v>
      </c>
      <c r="C283" s="216">
        <v>200</v>
      </c>
      <c r="D283" s="196">
        <v>1</v>
      </c>
      <c r="E283" s="197">
        <v>0.2</v>
      </c>
      <c r="F283" s="198">
        <v>23.5</v>
      </c>
      <c r="G283" s="198">
        <v>100</v>
      </c>
      <c r="H283" s="198">
        <v>0.04</v>
      </c>
      <c r="I283" s="198">
        <v>0.08</v>
      </c>
      <c r="J283" s="198"/>
      <c r="K283" s="198">
        <v>100</v>
      </c>
      <c r="L283" s="198">
        <v>12</v>
      </c>
      <c r="M283" s="198">
        <v>10</v>
      </c>
      <c r="N283" s="198">
        <v>30</v>
      </c>
      <c r="O283" s="198">
        <v>24</v>
      </c>
      <c r="P283" s="198">
        <v>240</v>
      </c>
      <c r="Q283" s="197">
        <v>1.5</v>
      </c>
      <c r="R283" s="199"/>
      <c r="S283" s="146">
        <v>66</v>
      </c>
    </row>
    <row r="284" spans="1:19" ht="16.5" thickBot="1" x14ac:dyDescent="0.3">
      <c r="A284" s="27"/>
      <c r="B284" s="47" t="s">
        <v>95</v>
      </c>
      <c r="C284" s="216">
        <v>200</v>
      </c>
      <c r="D284" s="249">
        <v>0.2</v>
      </c>
      <c r="E284" s="250">
        <v>0.01</v>
      </c>
      <c r="F284" s="250">
        <v>9.9</v>
      </c>
      <c r="G284" s="251">
        <v>41</v>
      </c>
      <c r="H284" s="252">
        <v>1E-3</v>
      </c>
      <c r="I284" s="253">
        <v>8.9999999999999998E-4</v>
      </c>
      <c r="J284" s="254"/>
      <c r="K284" s="253">
        <v>0.05</v>
      </c>
      <c r="L284" s="254">
        <v>2.2000000000000002</v>
      </c>
      <c r="M284" s="253">
        <v>15.8</v>
      </c>
      <c r="N284" s="254">
        <v>8</v>
      </c>
      <c r="O284" s="253">
        <v>6</v>
      </c>
      <c r="P284" s="254">
        <v>33.700000000000003</v>
      </c>
      <c r="Q284" s="253">
        <v>0.78</v>
      </c>
      <c r="R284" s="255">
        <v>5.0000000000000001E-3</v>
      </c>
      <c r="S284" s="146">
        <v>55</v>
      </c>
    </row>
    <row r="285" spans="1:19" ht="16.5" thickBot="1" x14ac:dyDescent="0.3">
      <c r="A285" s="30"/>
      <c r="B285" s="266"/>
      <c r="C285" s="227"/>
      <c r="D285" s="197"/>
      <c r="E285" s="197"/>
      <c r="F285" s="197"/>
      <c r="G285" s="197"/>
      <c r="H285" s="197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  <c r="S285" s="21"/>
    </row>
    <row r="286" spans="1:19" ht="16.5" thickBot="1" x14ac:dyDescent="0.3">
      <c r="A286" s="31"/>
      <c r="B286" s="32" t="s">
        <v>48</v>
      </c>
      <c r="C286" s="187">
        <f>SUM(C282:C285)</f>
        <v>436</v>
      </c>
      <c r="D286" s="188">
        <f t="shared" ref="D286:R286" si="67">SUM(D282:D285)</f>
        <v>3.7</v>
      </c>
      <c r="E286" s="188">
        <f t="shared" si="67"/>
        <v>2.71</v>
      </c>
      <c r="F286" s="188">
        <f t="shared" si="67"/>
        <v>48</v>
      </c>
      <c r="G286" s="188">
        <f t="shared" si="67"/>
        <v>231.6</v>
      </c>
      <c r="H286" s="188">
        <f t="shared" si="67"/>
        <v>7.8E-2</v>
      </c>
      <c r="I286" s="188">
        <f t="shared" si="67"/>
        <v>0.1019</v>
      </c>
      <c r="J286" s="188">
        <f t="shared" si="67"/>
        <v>9.4E-2</v>
      </c>
      <c r="K286" s="188">
        <f t="shared" si="67"/>
        <v>106.88</v>
      </c>
      <c r="L286" s="188">
        <f t="shared" si="67"/>
        <v>15.649999999999999</v>
      </c>
      <c r="M286" s="188">
        <f t="shared" si="67"/>
        <v>37.35</v>
      </c>
      <c r="N286" s="188">
        <f t="shared" si="67"/>
        <v>61.5</v>
      </c>
      <c r="O286" s="188">
        <f t="shared" si="67"/>
        <v>35.25</v>
      </c>
      <c r="P286" s="188">
        <f t="shared" si="67"/>
        <v>336.3</v>
      </c>
      <c r="Q286" s="188">
        <f t="shared" si="67"/>
        <v>2.6100000000000003</v>
      </c>
      <c r="R286" s="188">
        <f t="shared" si="67"/>
        <v>1.1549999999999998</v>
      </c>
      <c r="S286" s="170"/>
    </row>
    <row r="287" spans="1:19" ht="16.5" thickBot="1" x14ac:dyDescent="0.3">
      <c r="A287" s="33"/>
      <c r="B287" s="34" t="s">
        <v>49</v>
      </c>
      <c r="C287" s="228">
        <f>C273+C281+C286</f>
        <v>1769</v>
      </c>
      <c r="D287" s="40">
        <f>SUM(D273,D281,D286,)</f>
        <v>43.884</v>
      </c>
      <c r="E287" s="40">
        <f>SUM(E273,E281,E286,)</f>
        <v>39.741000000000007</v>
      </c>
      <c r="F287" s="40">
        <f>SUM(F273,F281,F286,)</f>
        <v>257.70499999999998</v>
      </c>
      <c r="G287" s="40">
        <f>SUM(G273,G281,G286,)</f>
        <v>1552.4429999999998</v>
      </c>
      <c r="H287" s="40">
        <f>SUM(H273,H281,H286,)</f>
        <v>0.8276</v>
      </c>
      <c r="I287" s="40">
        <f t="shared" ref="I287:Q287" si="68">SUM(I273,I281,I286,)</f>
        <v>0.82530000000000003</v>
      </c>
      <c r="J287" s="40">
        <f t="shared" si="68"/>
        <v>0.88100000000000012</v>
      </c>
      <c r="K287" s="40">
        <f t="shared" si="68"/>
        <v>502.8</v>
      </c>
      <c r="L287" s="40">
        <f t="shared" si="68"/>
        <v>41.589999999999996</v>
      </c>
      <c r="M287" s="40">
        <f t="shared" si="68"/>
        <v>416.39200000000005</v>
      </c>
      <c r="N287" s="40">
        <f t="shared" si="68"/>
        <v>783.69499999999994</v>
      </c>
      <c r="O287" s="40">
        <f t="shared" si="68"/>
        <v>216.48</v>
      </c>
      <c r="P287" s="40">
        <f t="shared" si="68"/>
        <v>2025.1160000000002</v>
      </c>
      <c r="Q287" s="40">
        <f t="shared" si="68"/>
        <v>13.367999999999999</v>
      </c>
      <c r="R287" s="40">
        <f>SUM(R273,R281,R286,)/1000</f>
        <v>0.171345</v>
      </c>
      <c r="S287" s="172"/>
    </row>
    <row r="288" spans="1:19" ht="32.25" thickBot="1" x14ac:dyDescent="0.3">
      <c r="A288" s="28"/>
      <c r="B288" s="24" t="s">
        <v>50</v>
      </c>
      <c r="C288" s="190"/>
      <c r="D288" s="41">
        <f>D287*100/77</f>
        <v>56.992207792207786</v>
      </c>
      <c r="E288" s="174">
        <f>E287*100/79</f>
        <v>50.305063291139248</v>
      </c>
      <c r="F288" s="174">
        <f>F287*100/335</f>
        <v>76.926865671641792</v>
      </c>
      <c r="G288" s="42">
        <f>G287*100/2350</f>
        <v>66.061404255319147</v>
      </c>
      <c r="H288" s="40">
        <f>H287*100/1.2</f>
        <v>68.966666666666669</v>
      </c>
      <c r="I288" s="41">
        <f>I287*100/1.4</f>
        <v>58.95</v>
      </c>
      <c r="J288" s="41">
        <f>J287*100/10</f>
        <v>8.81</v>
      </c>
      <c r="K288" s="41">
        <f>K287*100/700</f>
        <v>71.828571428571422</v>
      </c>
      <c r="L288" s="41">
        <f>L287*100/60</f>
        <v>69.316666666666663</v>
      </c>
      <c r="M288" s="41">
        <f>M287*100/1100</f>
        <v>37.853818181818184</v>
      </c>
      <c r="N288" s="41">
        <f>N287*100/1100</f>
        <v>71.245000000000005</v>
      </c>
      <c r="O288" s="41">
        <f>O287*100/250</f>
        <v>86.591999999999999</v>
      </c>
      <c r="P288" s="41">
        <f>P287*100/1100</f>
        <v>184.10145454545457</v>
      </c>
      <c r="Q288" s="42">
        <f>Q287*100/12</f>
        <v>111.39999999999999</v>
      </c>
      <c r="R288" s="41">
        <f>R287*100/0.1</f>
        <v>171.34499999999997</v>
      </c>
      <c r="S288" s="175"/>
    </row>
    <row r="289" spans="4:18" x14ac:dyDescent="0.25"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</sheetData>
  <mergeCells count="162">
    <mergeCell ref="A216:A222"/>
    <mergeCell ref="A224:A226"/>
    <mergeCell ref="A235:A236"/>
    <mergeCell ref="B235:B236"/>
    <mergeCell ref="C235:C236"/>
    <mergeCell ref="S266:S267"/>
    <mergeCell ref="A270:A272"/>
    <mergeCell ref="A278:A280"/>
    <mergeCell ref="C266:C267"/>
    <mergeCell ref="D266:D267"/>
    <mergeCell ref="E266:E267"/>
    <mergeCell ref="F266:F267"/>
    <mergeCell ref="G266:G267"/>
    <mergeCell ref="S237:S238"/>
    <mergeCell ref="A241:A242"/>
    <mergeCell ref="A248:A250"/>
    <mergeCell ref="A264:A265"/>
    <mergeCell ref="B264:B265"/>
    <mergeCell ref="C264:C265"/>
    <mergeCell ref="D264:F264"/>
    <mergeCell ref="G264:G265"/>
    <mergeCell ref="H264:L264"/>
    <mergeCell ref="M264:R264"/>
    <mergeCell ref="S264:S265"/>
    <mergeCell ref="C237:C238"/>
    <mergeCell ref="D237:D238"/>
    <mergeCell ref="E237:E238"/>
    <mergeCell ref="F237:F238"/>
    <mergeCell ref="G237:G238"/>
    <mergeCell ref="D180:D181"/>
    <mergeCell ref="E180:E181"/>
    <mergeCell ref="F180:F181"/>
    <mergeCell ref="G180:G181"/>
    <mergeCell ref="D235:F235"/>
    <mergeCell ref="G235:G236"/>
    <mergeCell ref="H235:L235"/>
    <mergeCell ref="M235:R235"/>
    <mergeCell ref="S235:S236"/>
    <mergeCell ref="A155:A156"/>
    <mergeCell ref="A162:A164"/>
    <mergeCell ref="A178:A179"/>
    <mergeCell ref="B178:B179"/>
    <mergeCell ref="C178:C179"/>
    <mergeCell ref="S208:S209"/>
    <mergeCell ref="A210:A214"/>
    <mergeCell ref="C208:C209"/>
    <mergeCell ref="D208:D209"/>
    <mergeCell ref="E208:E209"/>
    <mergeCell ref="F208:F209"/>
    <mergeCell ref="G208:G209"/>
    <mergeCell ref="S180:S181"/>
    <mergeCell ref="A184:A185"/>
    <mergeCell ref="A191:A193"/>
    <mergeCell ref="A206:A207"/>
    <mergeCell ref="B206:B207"/>
    <mergeCell ref="C206:C207"/>
    <mergeCell ref="D206:F206"/>
    <mergeCell ref="G206:G207"/>
    <mergeCell ref="H206:L206"/>
    <mergeCell ref="M206:R206"/>
    <mergeCell ref="S206:S207"/>
    <mergeCell ref="C180:C181"/>
    <mergeCell ref="C151:C152"/>
    <mergeCell ref="D151:D152"/>
    <mergeCell ref="E151:E152"/>
    <mergeCell ref="F151:F152"/>
    <mergeCell ref="G151:G152"/>
    <mergeCell ref="S151:S152"/>
    <mergeCell ref="D178:F178"/>
    <mergeCell ref="G178:G179"/>
    <mergeCell ref="H178:L178"/>
    <mergeCell ref="M178:R178"/>
    <mergeCell ref="S178:S179"/>
    <mergeCell ref="A149:A150"/>
    <mergeCell ref="B149:B150"/>
    <mergeCell ref="C149:C150"/>
    <mergeCell ref="D149:F149"/>
    <mergeCell ref="G149:G150"/>
    <mergeCell ref="S122:S123"/>
    <mergeCell ref="A126:A128"/>
    <mergeCell ref="A134:A136"/>
    <mergeCell ref="C122:C123"/>
    <mergeCell ref="D122:D123"/>
    <mergeCell ref="E122:E123"/>
    <mergeCell ref="F122:F123"/>
    <mergeCell ref="G122:G123"/>
    <mergeCell ref="H149:L149"/>
    <mergeCell ref="M149:R149"/>
    <mergeCell ref="S149:S150"/>
    <mergeCell ref="D120:F120"/>
    <mergeCell ref="G120:G121"/>
    <mergeCell ref="H120:L120"/>
    <mergeCell ref="M120:R120"/>
    <mergeCell ref="S120:S121"/>
    <mergeCell ref="A98:A99"/>
    <mergeCell ref="A105:A107"/>
    <mergeCell ref="A120:A121"/>
    <mergeCell ref="B120:B121"/>
    <mergeCell ref="C120:C121"/>
    <mergeCell ref="H92:L92"/>
    <mergeCell ref="M92:R92"/>
    <mergeCell ref="S92:S93"/>
    <mergeCell ref="C94:C95"/>
    <mergeCell ref="D94:D95"/>
    <mergeCell ref="E94:E95"/>
    <mergeCell ref="F94:F95"/>
    <mergeCell ref="G94:G95"/>
    <mergeCell ref="S94:S95"/>
    <mergeCell ref="A92:A93"/>
    <mergeCell ref="B92:B93"/>
    <mergeCell ref="C92:C93"/>
    <mergeCell ref="D92:F92"/>
    <mergeCell ref="G92:G93"/>
    <mergeCell ref="A15:A17"/>
    <mergeCell ref="C3:C4"/>
    <mergeCell ref="D3:F3"/>
    <mergeCell ref="G3:G4"/>
    <mergeCell ref="A11:B11"/>
    <mergeCell ref="S5:S6"/>
    <mergeCell ref="H29:L29"/>
    <mergeCell ref="M29:R29"/>
    <mergeCell ref="S29:S30"/>
    <mergeCell ref="M3:R3"/>
    <mergeCell ref="S3:S4"/>
    <mergeCell ref="A29:A30"/>
    <mergeCell ref="B29:B30"/>
    <mergeCell ref="C29:C30"/>
    <mergeCell ref="D29:F29"/>
    <mergeCell ref="G29:G30"/>
    <mergeCell ref="H3:L3"/>
    <mergeCell ref="E5:E6"/>
    <mergeCell ref="F5:F6"/>
    <mergeCell ref="G5:G6"/>
    <mergeCell ref="A9:A10"/>
    <mergeCell ref="C5:C6"/>
    <mergeCell ref="D5:D6"/>
    <mergeCell ref="A3:A4"/>
    <mergeCell ref="B3:B4"/>
    <mergeCell ref="S61:S62"/>
    <mergeCell ref="A65:A67"/>
    <mergeCell ref="A73:A75"/>
    <mergeCell ref="C61:C62"/>
    <mergeCell ref="D61:D62"/>
    <mergeCell ref="E61:E62"/>
    <mergeCell ref="F61:F62"/>
    <mergeCell ref="G61:G62"/>
    <mergeCell ref="S31:S32"/>
    <mergeCell ref="A35:A36"/>
    <mergeCell ref="A42:A44"/>
    <mergeCell ref="A59:A60"/>
    <mergeCell ref="B59:B60"/>
    <mergeCell ref="C59:C60"/>
    <mergeCell ref="D59:F59"/>
    <mergeCell ref="G59:G60"/>
    <mergeCell ref="H59:L59"/>
    <mergeCell ref="M59:R59"/>
    <mergeCell ref="S59:S60"/>
    <mergeCell ref="C31:C32"/>
    <mergeCell ref="D31:D32"/>
    <mergeCell ref="E31:E32"/>
    <mergeCell ref="F31:F32"/>
    <mergeCell ref="G31:G32"/>
  </mergeCells>
  <pageMargins left="0.7" right="0.7" top="0.75" bottom="0.75" header="0.3" footer="0.3"/>
  <pageSetup paperSize="9" scale="60" orientation="landscape" r:id="rId1"/>
  <rowBreaks count="7" manualBreakCount="7">
    <brk id="25" max="16383" man="1"/>
    <brk id="118" max="16383" man="1"/>
    <brk id="147" max="16383" man="1"/>
    <brk id="176" max="16383" man="1"/>
    <brk id="204" max="16383" man="1"/>
    <brk id="233" max="16383" man="1"/>
    <brk id="2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2"/>
  <sheetViews>
    <sheetView tabSelected="1" zoomScale="90" zoomScaleNormal="90" workbookViewId="0">
      <selection activeCell="S273" sqref="S273"/>
    </sheetView>
  </sheetViews>
  <sheetFormatPr defaultRowHeight="15" x14ac:dyDescent="0.25"/>
  <cols>
    <col min="1" max="1" width="9.85546875" customWidth="1"/>
    <col min="2" max="2" width="46" customWidth="1"/>
    <col min="3" max="3" width="9.5703125" customWidth="1"/>
    <col min="4" max="4" width="10" customWidth="1"/>
    <col min="5" max="5" width="9.85546875" customWidth="1"/>
    <col min="6" max="6" width="9.7109375" customWidth="1"/>
    <col min="7" max="7" width="10" customWidth="1"/>
    <col min="8" max="8" width="8.5703125" customWidth="1"/>
    <col min="9" max="9" width="7.7109375" customWidth="1"/>
    <col min="10" max="11" width="8.5703125" customWidth="1"/>
    <col min="12" max="12" width="9.5703125" customWidth="1"/>
    <col min="13" max="13" width="8.140625" customWidth="1"/>
    <col min="14" max="14" width="9" customWidth="1"/>
    <col min="15" max="15" width="9.5703125" customWidth="1"/>
    <col min="16" max="16" width="9.85546875" customWidth="1"/>
    <col min="18" max="18" width="8.7109375" customWidth="1"/>
    <col min="19" max="19" width="7.7109375" customWidth="1"/>
  </cols>
  <sheetData>
    <row r="1" spans="1:19" ht="15.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5.75" customHeight="1" thickBot="1" x14ac:dyDescent="0.3">
      <c r="A2" s="8"/>
      <c r="B2" s="9" t="s">
        <v>142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0"/>
    </row>
    <row r="3" spans="1:19" ht="15.75" customHeight="1" thickBot="1" x14ac:dyDescent="0.3">
      <c r="A3" s="309" t="s">
        <v>30</v>
      </c>
      <c r="B3" s="309" t="s">
        <v>31</v>
      </c>
      <c r="C3" s="309" t="s">
        <v>32</v>
      </c>
      <c r="D3" s="311" t="s">
        <v>33</v>
      </c>
      <c r="E3" s="312"/>
      <c r="F3" s="313"/>
      <c r="G3" s="309" t="s">
        <v>34</v>
      </c>
      <c r="H3" s="311" t="s">
        <v>0</v>
      </c>
      <c r="I3" s="312"/>
      <c r="J3" s="312"/>
      <c r="K3" s="312"/>
      <c r="L3" s="313"/>
      <c r="M3" s="311" t="s">
        <v>28</v>
      </c>
      <c r="N3" s="312"/>
      <c r="O3" s="312"/>
      <c r="P3" s="312"/>
      <c r="Q3" s="312"/>
      <c r="R3" s="313"/>
      <c r="S3" s="316" t="s">
        <v>35</v>
      </c>
    </row>
    <row r="4" spans="1:19" ht="15.75" customHeight="1" thickBot="1" x14ac:dyDescent="0.3">
      <c r="A4" s="310"/>
      <c r="B4" s="310"/>
      <c r="C4" s="310"/>
      <c r="D4" s="11" t="s">
        <v>36</v>
      </c>
      <c r="E4" s="11" t="s">
        <v>37</v>
      </c>
      <c r="F4" s="11" t="s">
        <v>38</v>
      </c>
      <c r="G4" s="310"/>
      <c r="H4" s="6" t="s">
        <v>1</v>
      </c>
      <c r="I4" s="6" t="s">
        <v>24</v>
      </c>
      <c r="J4" s="6" t="s">
        <v>25</v>
      </c>
      <c r="K4" s="6" t="s">
        <v>3</v>
      </c>
      <c r="L4" s="6" t="s">
        <v>2</v>
      </c>
      <c r="M4" s="6" t="s">
        <v>12</v>
      </c>
      <c r="N4" s="6" t="s">
        <v>4</v>
      </c>
      <c r="O4" s="6" t="s">
        <v>5</v>
      </c>
      <c r="P4" s="6" t="s">
        <v>26</v>
      </c>
      <c r="Q4" s="6" t="s">
        <v>6</v>
      </c>
      <c r="R4" s="6" t="s">
        <v>27</v>
      </c>
      <c r="S4" s="317"/>
    </row>
    <row r="5" spans="1:19" x14ac:dyDescent="0.25">
      <c r="A5" s="12"/>
      <c r="B5" s="13" t="s">
        <v>39</v>
      </c>
      <c r="C5" s="307"/>
      <c r="D5" s="307"/>
      <c r="E5" s="307"/>
      <c r="F5" s="307"/>
      <c r="G5" s="307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314"/>
    </row>
    <row r="6" spans="1:19" ht="15.75" customHeight="1" thickBot="1" x14ac:dyDescent="0.3">
      <c r="A6" s="15"/>
      <c r="B6" s="16" t="s">
        <v>40</v>
      </c>
      <c r="C6" s="308"/>
      <c r="D6" s="308"/>
      <c r="E6" s="308"/>
      <c r="F6" s="308"/>
      <c r="G6" s="308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315"/>
    </row>
    <row r="7" spans="1:19" ht="16.5" thickBot="1" x14ac:dyDescent="0.3">
      <c r="A7" s="18"/>
      <c r="B7" s="104" t="s">
        <v>105</v>
      </c>
      <c r="C7" s="98">
        <v>210</v>
      </c>
      <c r="D7" s="137">
        <v>10.8</v>
      </c>
      <c r="E7" s="137">
        <v>5.51</v>
      </c>
      <c r="F7" s="137">
        <v>44.55</v>
      </c>
      <c r="G7" s="137">
        <v>271</v>
      </c>
      <c r="H7" s="82">
        <v>6.7000000000000004E-2</v>
      </c>
      <c r="I7" s="81">
        <v>3.5999999999999997E-2</v>
      </c>
      <c r="J7" s="81">
        <v>0.14000000000000001</v>
      </c>
      <c r="K7" s="81">
        <v>15.2</v>
      </c>
      <c r="L7" s="81">
        <v>0.01</v>
      </c>
      <c r="M7" s="81">
        <v>83.8</v>
      </c>
      <c r="N7" s="81">
        <v>85.22</v>
      </c>
      <c r="O7" s="81">
        <v>11.13</v>
      </c>
      <c r="P7" s="81">
        <v>65.8</v>
      </c>
      <c r="Q7" s="81">
        <v>0.91</v>
      </c>
      <c r="R7" s="81">
        <v>0.08</v>
      </c>
      <c r="S7" s="146">
        <v>24</v>
      </c>
    </row>
    <row r="8" spans="1:19" ht="16.5" thickBot="1" x14ac:dyDescent="0.3">
      <c r="A8" s="22"/>
      <c r="B8" s="67" t="s">
        <v>7</v>
      </c>
      <c r="C8" s="79">
        <v>200</v>
      </c>
      <c r="D8" s="80">
        <v>3.7</v>
      </c>
      <c r="E8" s="80">
        <v>3.94</v>
      </c>
      <c r="F8" s="80">
        <v>26.24</v>
      </c>
      <c r="G8" s="80">
        <v>155</v>
      </c>
      <c r="H8" s="79" t="s">
        <v>55</v>
      </c>
      <c r="I8" s="80">
        <v>0.2</v>
      </c>
      <c r="J8" s="80" t="s">
        <v>57</v>
      </c>
      <c r="K8" s="80">
        <v>17.5</v>
      </c>
      <c r="L8" s="80">
        <v>0.7</v>
      </c>
      <c r="M8" s="80">
        <v>143</v>
      </c>
      <c r="N8" s="80">
        <v>131</v>
      </c>
      <c r="O8" s="80">
        <v>34.200000000000003</v>
      </c>
      <c r="P8" s="80">
        <v>214</v>
      </c>
      <c r="Q8" s="80">
        <v>1.1000000000000001</v>
      </c>
      <c r="R8" s="80">
        <v>11.6</v>
      </c>
      <c r="S8" s="148" t="s">
        <v>137</v>
      </c>
    </row>
    <row r="9" spans="1:19" ht="16.5" customHeight="1" thickBot="1" x14ac:dyDescent="0.3">
      <c r="A9" s="305" t="s">
        <v>41</v>
      </c>
      <c r="B9" s="67" t="s">
        <v>14</v>
      </c>
      <c r="C9" s="79" t="s">
        <v>20</v>
      </c>
      <c r="D9" s="80">
        <v>3.73</v>
      </c>
      <c r="E9" s="80">
        <v>11.41</v>
      </c>
      <c r="F9" s="80">
        <v>17.239999999999998</v>
      </c>
      <c r="G9" s="80">
        <v>190.65</v>
      </c>
      <c r="H9" s="82">
        <v>0.09</v>
      </c>
      <c r="I9" s="81">
        <v>4.4999999999999998E-2</v>
      </c>
      <c r="J9" s="81">
        <v>0.18</v>
      </c>
      <c r="K9" s="81">
        <v>63</v>
      </c>
      <c r="L9" s="81" t="s">
        <v>56</v>
      </c>
      <c r="M9" s="81">
        <v>15.7</v>
      </c>
      <c r="N9" s="81">
        <v>51.8</v>
      </c>
      <c r="O9" s="81">
        <v>18.5</v>
      </c>
      <c r="P9" s="81">
        <v>77.56</v>
      </c>
      <c r="Q9" s="81">
        <v>1.1499999999999999</v>
      </c>
      <c r="R9" s="81">
        <v>21.62</v>
      </c>
      <c r="S9" s="146">
        <v>1</v>
      </c>
    </row>
    <row r="10" spans="1:19" ht="16.5" thickBot="1" x14ac:dyDescent="0.3">
      <c r="A10" s="305"/>
      <c r="B10" s="67" t="s">
        <v>149</v>
      </c>
      <c r="C10" s="79">
        <v>100</v>
      </c>
      <c r="D10" s="80">
        <v>0.4</v>
      </c>
      <c r="E10" s="80">
        <v>0.4</v>
      </c>
      <c r="F10" s="80">
        <v>9.8000000000000007</v>
      </c>
      <c r="G10" s="80">
        <v>47</v>
      </c>
      <c r="H10" s="79">
        <v>2.1999999999999999E-2</v>
      </c>
      <c r="I10" s="80">
        <v>1.6E-2</v>
      </c>
      <c r="J10" s="80" t="s">
        <v>56</v>
      </c>
      <c r="K10" s="80">
        <v>3</v>
      </c>
      <c r="L10" s="80">
        <v>4</v>
      </c>
      <c r="M10" s="80">
        <v>14.08</v>
      </c>
      <c r="N10" s="80">
        <v>9.57</v>
      </c>
      <c r="O10" s="80">
        <v>7.83</v>
      </c>
      <c r="P10" s="80">
        <v>230.74</v>
      </c>
      <c r="Q10" s="80">
        <v>1.91</v>
      </c>
      <c r="R10" s="80">
        <v>1.76</v>
      </c>
      <c r="S10" s="149">
        <v>67</v>
      </c>
    </row>
    <row r="11" spans="1:19" ht="16.5" thickBot="1" x14ac:dyDescent="0.3">
      <c r="A11" s="23" t="s">
        <v>42</v>
      </c>
      <c r="B11" s="67" t="s">
        <v>43</v>
      </c>
      <c r="C11" s="25">
        <v>570</v>
      </c>
      <c r="D11" s="25">
        <f t="shared" ref="D11:R11" si="0">SUM(D7:D10)</f>
        <v>18.63</v>
      </c>
      <c r="E11" s="25">
        <f t="shared" si="0"/>
        <v>21.259999999999998</v>
      </c>
      <c r="F11" s="25">
        <f t="shared" si="0"/>
        <v>97.829999999999984</v>
      </c>
      <c r="G11" s="25">
        <f t="shared" si="0"/>
        <v>663.65</v>
      </c>
      <c r="H11" s="25">
        <f t="shared" si="0"/>
        <v>0.17899999999999999</v>
      </c>
      <c r="I11" s="25">
        <f t="shared" si="0"/>
        <v>0.29700000000000004</v>
      </c>
      <c r="J11" s="25">
        <f t="shared" si="0"/>
        <v>0.32</v>
      </c>
      <c r="K11" s="25">
        <f t="shared" si="0"/>
        <v>98.7</v>
      </c>
      <c r="L11" s="25">
        <f t="shared" si="0"/>
        <v>4.71</v>
      </c>
      <c r="M11" s="25">
        <f t="shared" si="0"/>
        <v>256.58</v>
      </c>
      <c r="N11" s="25">
        <f t="shared" si="0"/>
        <v>277.58999999999997</v>
      </c>
      <c r="O11" s="25">
        <f t="shared" si="0"/>
        <v>71.660000000000011</v>
      </c>
      <c r="P11" s="25">
        <f t="shared" si="0"/>
        <v>588.1</v>
      </c>
      <c r="Q11" s="25">
        <f t="shared" si="0"/>
        <v>5.07</v>
      </c>
      <c r="R11" s="25">
        <f t="shared" si="0"/>
        <v>35.059999999999995</v>
      </c>
      <c r="S11" s="29"/>
    </row>
    <row r="12" spans="1:19" ht="32.25" thickBot="1" x14ac:dyDescent="0.3">
      <c r="A12" s="26"/>
      <c r="B12" s="67" t="s">
        <v>51</v>
      </c>
      <c r="C12" s="21">
        <v>100</v>
      </c>
      <c r="D12" s="33">
        <v>2.2999999999999998</v>
      </c>
      <c r="E12" s="150">
        <v>6.8</v>
      </c>
      <c r="F12" s="151">
        <v>4.3</v>
      </c>
      <c r="G12" s="152">
        <v>88.3</v>
      </c>
      <c r="H12" s="33">
        <v>0.04</v>
      </c>
      <c r="I12" s="33">
        <v>0.08</v>
      </c>
      <c r="J12" s="33"/>
      <c r="K12" s="33">
        <v>50.8</v>
      </c>
      <c r="L12" s="150">
        <v>28.8</v>
      </c>
      <c r="M12" s="152">
        <v>36</v>
      </c>
      <c r="N12" s="33">
        <v>44</v>
      </c>
      <c r="O12" s="150">
        <v>16</v>
      </c>
      <c r="P12" s="151">
        <v>242</v>
      </c>
      <c r="Q12" s="151">
        <v>0.8</v>
      </c>
      <c r="R12" s="151">
        <v>17.3</v>
      </c>
      <c r="S12" s="153">
        <v>5</v>
      </c>
    </row>
    <row r="13" spans="1:19" ht="32.25" thickBot="1" x14ac:dyDescent="0.3">
      <c r="A13" s="26"/>
      <c r="B13" s="67" t="s">
        <v>58</v>
      </c>
      <c r="C13" s="79">
        <v>250</v>
      </c>
      <c r="D13" s="80">
        <v>3.37</v>
      </c>
      <c r="E13" s="80">
        <v>6.63</v>
      </c>
      <c r="F13" s="80">
        <v>21.3</v>
      </c>
      <c r="G13" s="80">
        <v>137</v>
      </c>
      <c r="H13" s="79">
        <v>7.9000000000000001E-2</v>
      </c>
      <c r="I13" s="80">
        <v>0.06</v>
      </c>
      <c r="J13" s="80" t="s">
        <v>57</v>
      </c>
      <c r="K13" s="80">
        <v>132</v>
      </c>
      <c r="L13" s="80">
        <v>6.9219999999999997</v>
      </c>
      <c r="M13" s="80">
        <v>28.35</v>
      </c>
      <c r="N13" s="80">
        <v>62.95</v>
      </c>
      <c r="O13" s="80">
        <v>24.32</v>
      </c>
      <c r="P13" s="80">
        <v>415.74</v>
      </c>
      <c r="Q13" s="80">
        <v>0.88</v>
      </c>
      <c r="R13" s="80">
        <v>20.52</v>
      </c>
      <c r="S13" s="146">
        <v>13</v>
      </c>
    </row>
    <row r="14" spans="1:19" ht="16.5" thickBot="1" x14ac:dyDescent="0.3">
      <c r="A14" s="27" t="s">
        <v>44</v>
      </c>
      <c r="B14" s="67" t="s">
        <v>52</v>
      </c>
      <c r="C14" s="79">
        <v>280</v>
      </c>
      <c r="D14" s="80">
        <v>16.920000000000002</v>
      </c>
      <c r="E14" s="80">
        <v>20.8</v>
      </c>
      <c r="F14" s="80">
        <v>37.700000000000003</v>
      </c>
      <c r="G14" s="80">
        <v>412</v>
      </c>
      <c r="H14" s="79">
        <v>0.14499999999999999</v>
      </c>
      <c r="I14" s="80">
        <v>0.12</v>
      </c>
      <c r="J14" s="80">
        <v>0.12</v>
      </c>
      <c r="K14" s="80">
        <v>256</v>
      </c>
      <c r="L14" s="80">
        <v>1.53</v>
      </c>
      <c r="M14" s="80">
        <v>46.2</v>
      </c>
      <c r="N14" s="80">
        <v>364</v>
      </c>
      <c r="O14" s="80">
        <v>193.2</v>
      </c>
      <c r="P14" s="80">
        <v>543.20000000000005</v>
      </c>
      <c r="Q14" s="80">
        <v>3.08</v>
      </c>
      <c r="R14" s="80">
        <v>6.01</v>
      </c>
      <c r="S14" s="146">
        <v>41</v>
      </c>
    </row>
    <row r="15" spans="1:19" ht="16.5" thickBot="1" x14ac:dyDescent="0.3">
      <c r="A15" s="306"/>
      <c r="B15" s="67" t="s">
        <v>9</v>
      </c>
      <c r="C15" s="92">
        <v>200</v>
      </c>
      <c r="D15" s="69">
        <v>0.1</v>
      </c>
      <c r="E15" s="70" t="s">
        <v>55</v>
      </c>
      <c r="F15" s="70">
        <v>9</v>
      </c>
      <c r="G15" s="70">
        <v>36</v>
      </c>
      <c r="H15" s="69" t="s">
        <v>56</v>
      </c>
      <c r="I15" s="70">
        <v>0.01</v>
      </c>
      <c r="J15" s="70" t="s">
        <v>56</v>
      </c>
      <c r="K15" s="70">
        <v>0.3</v>
      </c>
      <c r="L15" s="70">
        <v>0.04</v>
      </c>
      <c r="M15" s="70">
        <v>4.5</v>
      </c>
      <c r="N15" s="70">
        <v>7.2</v>
      </c>
      <c r="O15" s="70">
        <v>3.8</v>
      </c>
      <c r="P15" s="70">
        <v>20.8</v>
      </c>
      <c r="Q15" s="70">
        <v>0.7</v>
      </c>
      <c r="R15" s="70" t="s">
        <v>55</v>
      </c>
      <c r="S15" s="146">
        <v>53</v>
      </c>
    </row>
    <row r="16" spans="1:19" ht="18" customHeight="1" thickBot="1" x14ac:dyDescent="0.3">
      <c r="A16" s="306"/>
      <c r="B16" s="56" t="s">
        <v>104</v>
      </c>
      <c r="C16" s="120">
        <v>30</v>
      </c>
      <c r="D16" s="21">
        <v>2.4</v>
      </c>
      <c r="E16" s="119">
        <v>0.3</v>
      </c>
      <c r="F16" s="21">
        <v>13.8</v>
      </c>
      <c r="G16" s="119">
        <v>67.5</v>
      </c>
      <c r="H16" s="21">
        <v>3.3000000000000002E-2</v>
      </c>
      <c r="I16" s="120">
        <v>8.9999999999999993E-3</v>
      </c>
      <c r="J16" s="120"/>
      <c r="K16" s="120"/>
      <c r="L16" s="120"/>
      <c r="M16" s="120">
        <v>6</v>
      </c>
      <c r="N16" s="120">
        <v>19.5</v>
      </c>
      <c r="O16" s="120">
        <v>4.2</v>
      </c>
      <c r="P16" s="119">
        <v>27.9</v>
      </c>
      <c r="Q16" s="21">
        <v>0.33</v>
      </c>
      <c r="R16" s="120">
        <v>11.58</v>
      </c>
      <c r="S16" s="154">
        <v>79</v>
      </c>
    </row>
    <row r="17" spans="1:19" ht="16.5" thickBot="1" x14ac:dyDescent="0.3">
      <c r="A17" s="306"/>
      <c r="B17" s="67" t="s">
        <v>11</v>
      </c>
      <c r="C17" s="92">
        <v>48</v>
      </c>
      <c r="D17" s="147">
        <v>3.1920000000000002</v>
      </c>
      <c r="E17" s="147">
        <v>0.57599999999999996</v>
      </c>
      <c r="F17" s="147">
        <v>25.44</v>
      </c>
      <c r="G17" s="147">
        <v>119.52</v>
      </c>
      <c r="H17" s="147">
        <v>8.1600000000000006E-2</v>
      </c>
      <c r="I17" s="147">
        <v>3.8399999999999997E-2</v>
      </c>
      <c r="J17" s="147">
        <v>0</v>
      </c>
      <c r="K17" s="147">
        <v>0</v>
      </c>
      <c r="L17" s="147">
        <v>0</v>
      </c>
      <c r="M17" s="147">
        <v>13.92</v>
      </c>
      <c r="N17" s="147">
        <v>72</v>
      </c>
      <c r="O17" s="147">
        <v>22.56</v>
      </c>
      <c r="P17" s="155">
        <v>112</v>
      </c>
      <c r="Q17" s="156">
        <v>1.8720000000000001</v>
      </c>
      <c r="R17" s="120">
        <v>24.48</v>
      </c>
      <c r="S17" s="157">
        <v>80</v>
      </c>
    </row>
    <row r="18" spans="1:19" ht="16.5" thickBot="1" x14ac:dyDescent="0.3">
      <c r="A18" s="28"/>
      <c r="B18" s="24" t="s">
        <v>45</v>
      </c>
      <c r="C18" s="29">
        <f>SUM(SUM(C12:C17))</f>
        <v>908</v>
      </c>
      <c r="D18" s="29">
        <f>SUM(SUM(D12:D17))</f>
        <v>28.282000000000004</v>
      </c>
      <c r="E18" s="29">
        <f t="shared" ref="E18:R18" si="1">SUM(SUM(E12:E17))</f>
        <v>35.106000000000002</v>
      </c>
      <c r="F18" s="29">
        <f t="shared" si="1"/>
        <v>111.54</v>
      </c>
      <c r="G18" s="29">
        <f t="shared" si="1"/>
        <v>860.31999999999994</v>
      </c>
      <c r="H18" s="29">
        <f t="shared" si="1"/>
        <v>0.37860000000000005</v>
      </c>
      <c r="I18" s="29">
        <f t="shared" si="1"/>
        <v>0.31740000000000002</v>
      </c>
      <c r="J18" s="29">
        <f t="shared" si="1"/>
        <v>0.12</v>
      </c>
      <c r="K18" s="29">
        <f t="shared" si="1"/>
        <v>439.1</v>
      </c>
      <c r="L18" s="29">
        <f t="shared" si="1"/>
        <v>37.292000000000002</v>
      </c>
      <c r="M18" s="29">
        <f t="shared" si="1"/>
        <v>134.97</v>
      </c>
      <c r="N18" s="29">
        <f t="shared" si="1"/>
        <v>569.65</v>
      </c>
      <c r="O18" s="29">
        <f t="shared" si="1"/>
        <v>264.08</v>
      </c>
      <c r="P18" s="29">
        <f t="shared" si="1"/>
        <v>1361.64</v>
      </c>
      <c r="Q18" s="29">
        <f t="shared" si="1"/>
        <v>7.6619999999999999</v>
      </c>
      <c r="R18" s="29">
        <f t="shared" si="1"/>
        <v>79.89</v>
      </c>
      <c r="S18" s="153"/>
    </row>
    <row r="19" spans="1:19" ht="16.5" thickBot="1" x14ac:dyDescent="0.3">
      <c r="A19" s="30" t="s">
        <v>46</v>
      </c>
      <c r="B19" s="8" t="s">
        <v>53</v>
      </c>
      <c r="C19" s="118">
        <v>50</v>
      </c>
      <c r="D19" s="88">
        <v>4</v>
      </c>
      <c r="E19" s="87">
        <v>1.8</v>
      </c>
      <c r="F19" s="86">
        <v>23</v>
      </c>
      <c r="G19" s="86">
        <v>124</v>
      </c>
      <c r="H19" s="75">
        <v>4.1000000000000002E-2</v>
      </c>
      <c r="I19" s="76">
        <v>0.02</v>
      </c>
      <c r="J19" s="77">
        <v>5.8000000000000003E-2</v>
      </c>
      <c r="K19" s="76">
        <v>3.58</v>
      </c>
      <c r="L19" s="77"/>
      <c r="M19" s="76">
        <v>7.46</v>
      </c>
      <c r="N19" s="77">
        <v>38.39</v>
      </c>
      <c r="O19" s="76">
        <v>9.09</v>
      </c>
      <c r="P19" s="77">
        <v>43.192</v>
      </c>
      <c r="Q19" s="76">
        <v>0.45700000000000002</v>
      </c>
      <c r="R19" s="78">
        <v>0.9</v>
      </c>
      <c r="S19" s="146">
        <v>68</v>
      </c>
    </row>
    <row r="20" spans="1:19" ht="15.75" x14ac:dyDescent="0.25">
      <c r="A20" s="27"/>
      <c r="B20" s="102" t="s">
        <v>54</v>
      </c>
      <c r="C20" s="150"/>
      <c r="D20" s="159"/>
      <c r="E20" s="156"/>
      <c r="F20" s="160"/>
      <c r="G20" s="156"/>
      <c r="H20" s="160"/>
      <c r="I20" s="160"/>
      <c r="J20" s="160"/>
      <c r="K20" s="160"/>
      <c r="L20" s="156"/>
      <c r="M20" s="155"/>
      <c r="N20" s="160"/>
      <c r="O20" s="156"/>
      <c r="P20" s="159"/>
      <c r="Q20" s="159"/>
      <c r="R20" s="155"/>
      <c r="S20" s="161"/>
    </row>
    <row r="21" spans="1:19" ht="16.5" thickBot="1" x14ac:dyDescent="0.3">
      <c r="A21" s="27"/>
      <c r="B21" s="114" t="s">
        <v>47</v>
      </c>
      <c r="C21" s="162">
        <v>200</v>
      </c>
      <c r="D21" s="115">
        <v>5.8</v>
      </c>
      <c r="E21" s="116">
        <v>6.4</v>
      </c>
      <c r="F21" s="117">
        <v>8</v>
      </c>
      <c r="G21" s="116">
        <v>118</v>
      </c>
      <c r="H21" s="117">
        <v>0.06</v>
      </c>
      <c r="I21" s="117">
        <v>0.34</v>
      </c>
      <c r="J21" s="117"/>
      <c r="K21" s="117">
        <v>44</v>
      </c>
      <c r="L21" s="116">
        <v>1.4</v>
      </c>
      <c r="M21" s="163">
        <v>240</v>
      </c>
      <c r="N21" s="164">
        <v>190</v>
      </c>
      <c r="O21" s="165">
        <v>28</v>
      </c>
      <c r="P21" s="166">
        <v>292</v>
      </c>
      <c r="Q21" s="166">
        <v>0.2</v>
      </c>
      <c r="R21" s="163">
        <v>18</v>
      </c>
      <c r="S21" s="149">
        <v>65</v>
      </c>
    </row>
    <row r="22" spans="1:19" ht="15.75" customHeight="1" thickBot="1" x14ac:dyDescent="0.3">
      <c r="A22" s="30"/>
      <c r="B22" s="52" t="s">
        <v>149</v>
      </c>
      <c r="C22" s="118">
        <v>100</v>
      </c>
      <c r="D22" s="21">
        <v>0.9</v>
      </c>
      <c r="E22" s="87">
        <v>0.2</v>
      </c>
      <c r="F22" s="87">
        <v>8.1</v>
      </c>
      <c r="G22" s="87">
        <v>43</v>
      </c>
      <c r="H22" s="118">
        <v>0.04</v>
      </c>
      <c r="I22" s="21">
        <v>0.03</v>
      </c>
      <c r="J22" s="119"/>
      <c r="K22" s="21">
        <v>4.8</v>
      </c>
      <c r="L22" s="119">
        <v>60</v>
      </c>
      <c r="M22" s="21">
        <v>34</v>
      </c>
      <c r="N22" s="119">
        <v>23</v>
      </c>
      <c r="O22" s="21">
        <v>13</v>
      </c>
      <c r="P22" s="120">
        <v>197</v>
      </c>
      <c r="Q22" s="21">
        <v>0.3</v>
      </c>
      <c r="R22" s="120">
        <v>1.76</v>
      </c>
      <c r="S22" s="146">
        <v>67</v>
      </c>
    </row>
    <row r="23" spans="1:19" ht="16.5" thickBot="1" x14ac:dyDescent="0.3">
      <c r="A23" s="31"/>
      <c r="B23" s="32" t="s">
        <v>48</v>
      </c>
      <c r="C23" s="167">
        <f>SUM(C19:C22)</f>
        <v>350</v>
      </c>
      <c r="D23" s="168">
        <f>SUM(D19:D22)</f>
        <v>10.700000000000001</v>
      </c>
      <c r="E23" s="168">
        <f t="shared" ref="E23:G23" si="2">SUM(E19:E22)</f>
        <v>8.4</v>
      </c>
      <c r="F23" s="168">
        <f t="shared" si="2"/>
        <v>39.1</v>
      </c>
      <c r="G23" s="168">
        <f t="shared" si="2"/>
        <v>285</v>
      </c>
      <c r="H23" s="168">
        <f>SUM(H19:H22)</f>
        <v>0.14100000000000001</v>
      </c>
      <c r="I23" s="169">
        <f t="shared" ref="I23:R23" si="3">SUM(I19:I22)</f>
        <v>0.39</v>
      </c>
      <c r="J23" s="169">
        <f t="shared" si="3"/>
        <v>5.8000000000000003E-2</v>
      </c>
      <c r="K23" s="169">
        <f t="shared" si="3"/>
        <v>52.379999999999995</v>
      </c>
      <c r="L23" s="169">
        <f t="shared" si="3"/>
        <v>61.4</v>
      </c>
      <c r="M23" s="169">
        <f t="shared" si="3"/>
        <v>281.46000000000004</v>
      </c>
      <c r="N23" s="169">
        <f t="shared" si="3"/>
        <v>251.39</v>
      </c>
      <c r="O23" s="169">
        <f t="shared" si="3"/>
        <v>50.09</v>
      </c>
      <c r="P23" s="169">
        <f t="shared" si="3"/>
        <v>532.19200000000001</v>
      </c>
      <c r="Q23" s="140">
        <f t="shared" si="3"/>
        <v>0.95700000000000007</v>
      </c>
      <c r="R23" s="140">
        <f t="shared" si="3"/>
        <v>20.66</v>
      </c>
      <c r="S23" s="170"/>
    </row>
    <row r="24" spans="1:19" ht="16.5" thickBot="1" x14ac:dyDescent="0.3">
      <c r="A24" s="33"/>
      <c r="B24" s="34" t="s">
        <v>49</v>
      </c>
      <c r="C24" s="171">
        <f>C11+C18+C23</f>
        <v>1828</v>
      </c>
      <c r="D24" s="40">
        <f>SUM(D11,D18,D23,)</f>
        <v>57.612000000000009</v>
      </c>
      <c r="E24" s="40">
        <f>SUM(E11,E18,E23,)</f>
        <v>64.766000000000005</v>
      </c>
      <c r="F24" s="40">
        <f>SUM(F11,F18,F23,)</f>
        <v>248.47</v>
      </c>
      <c r="G24" s="40">
        <f>SUM(G11,G18,G23,)</f>
        <v>1808.9699999999998</v>
      </c>
      <c r="H24" s="40">
        <f>SUM(H11,H18,H23,)</f>
        <v>0.69860000000000011</v>
      </c>
      <c r="I24" s="40">
        <f t="shared" ref="I24:Q24" si="4">SUM(I11,I18,I23,)</f>
        <v>1.0044</v>
      </c>
      <c r="J24" s="40">
        <f t="shared" si="4"/>
        <v>0.498</v>
      </c>
      <c r="K24" s="40">
        <f t="shared" si="4"/>
        <v>590.18000000000006</v>
      </c>
      <c r="L24" s="40">
        <f t="shared" si="4"/>
        <v>103.402</v>
      </c>
      <c r="M24" s="40">
        <f t="shared" si="4"/>
        <v>673.01</v>
      </c>
      <c r="N24" s="40">
        <f t="shared" si="4"/>
        <v>1098.6300000000001</v>
      </c>
      <c r="O24" s="40">
        <f t="shared" si="4"/>
        <v>385.83000000000004</v>
      </c>
      <c r="P24" s="40">
        <f t="shared" si="4"/>
        <v>2481.9320000000002</v>
      </c>
      <c r="Q24" s="40">
        <f t="shared" si="4"/>
        <v>13.689</v>
      </c>
      <c r="R24" s="40">
        <f>SUM(R11,R18,R23,)/1000</f>
        <v>0.13560999999999998</v>
      </c>
      <c r="S24" s="172"/>
    </row>
    <row r="25" spans="1:19" ht="32.25" thickBot="1" x14ac:dyDescent="0.3">
      <c r="A25" s="28"/>
      <c r="B25" s="24" t="s">
        <v>50</v>
      </c>
      <c r="C25" s="173"/>
      <c r="D25" s="41">
        <f>D24*100/90</f>
        <v>64.013333333333335</v>
      </c>
      <c r="E25" s="174">
        <f>E24*100/92</f>
        <v>70.397826086956528</v>
      </c>
      <c r="F25" s="174">
        <f>F24*100/383</f>
        <v>64.874673629242821</v>
      </c>
      <c r="G25" s="42">
        <f>G24*100/2720</f>
        <v>66.506249999999994</v>
      </c>
      <c r="H25" s="40">
        <f>H24*100/1.4</f>
        <v>49.900000000000013</v>
      </c>
      <c r="I25" s="41">
        <f>I24*100/1.6</f>
        <v>62.774999999999999</v>
      </c>
      <c r="J25" s="41">
        <f>J24*100/10</f>
        <v>4.9799999999999995</v>
      </c>
      <c r="K25" s="41">
        <f>K24*100/900</f>
        <v>65.575555555555567</v>
      </c>
      <c r="L25" s="41">
        <f>L24*100/70</f>
        <v>147.71714285714287</v>
      </c>
      <c r="M25" s="41">
        <f>M24*100/1200</f>
        <v>56.084166666666668</v>
      </c>
      <c r="N25" s="41">
        <f>N24*100/1200</f>
        <v>91.552500000000009</v>
      </c>
      <c r="O25" s="41">
        <f>O24*100/300</f>
        <v>128.61000000000001</v>
      </c>
      <c r="P25" s="41">
        <f>P24*100/1200</f>
        <v>206.82766666666669</v>
      </c>
      <c r="Q25" s="42">
        <f>Q24*100/18</f>
        <v>76.050000000000011</v>
      </c>
      <c r="R25" s="41">
        <f>R24*100/0.1</f>
        <v>135.60999999999999</v>
      </c>
      <c r="S25" s="175"/>
    </row>
    <row r="26" spans="1:19" x14ac:dyDescent="0.25">
      <c r="A26" s="43"/>
      <c r="B26" s="44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5"/>
    </row>
    <row r="29" spans="1:19" ht="4.5" customHeight="1" x14ac:dyDescent="0.25"/>
    <row r="30" spans="1:19" hidden="1" x14ac:dyDescent="0.25"/>
    <row r="31" spans="1:19" ht="192.75" hidden="1" customHeight="1" x14ac:dyDescent="0.25"/>
    <row r="32" spans="1:19" ht="15.75" customHeight="1" x14ac:dyDescent="0.25"/>
    <row r="33" spans="1:19" x14ac:dyDescent="0.25">
      <c r="A33" s="7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</row>
    <row r="34" spans="1:19" ht="23.25" customHeight="1" thickBot="1" x14ac:dyDescent="0.3">
      <c r="A34" s="8"/>
      <c r="B34" s="9" t="s">
        <v>142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15.75" thickBot="1" x14ac:dyDescent="0.3">
      <c r="A35" s="309" t="s">
        <v>30</v>
      </c>
      <c r="B35" s="309" t="s">
        <v>31</v>
      </c>
      <c r="C35" s="309" t="s">
        <v>32</v>
      </c>
      <c r="D35" s="311" t="s">
        <v>33</v>
      </c>
      <c r="E35" s="312"/>
      <c r="F35" s="313"/>
      <c r="G35" s="309" t="s">
        <v>34</v>
      </c>
      <c r="H35" s="311" t="s">
        <v>0</v>
      </c>
      <c r="I35" s="312"/>
      <c r="J35" s="312"/>
      <c r="K35" s="312"/>
      <c r="L35" s="313"/>
      <c r="M35" s="311" t="s">
        <v>28</v>
      </c>
      <c r="N35" s="312"/>
      <c r="O35" s="312"/>
      <c r="P35" s="312"/>
      <c r="Q35" s="312"/>
      <c r="R35" s="313"/>
      <c r="S35" s="309" t="s">
        <v>35</v>
      </c>
    </row>
    <row r="36" spans="1:19" ht="29.25" thickBot="1" x14ac:dyDescent="0.3">
      <c r="A36" s="310"/>
      <c r="B36" s="310"/>
      <c r="C36" s="310"/>
      <c r="D36" s="11" t="s">
        <v>36</v>
      </c>
      <c r="E36" s="11" t="s">
        <v>37</v>
      </c>
      <c r="F36" s="11" t="s">
        <v>38</v>
      </c>
      <c r="G36" s="310"/>
      <c r="H36" s="6" t="s">
        <v>1</v>
      </c>
      <c r="I36" s="6" t="s">
        <v>24</v>
      </c>
      <c r="J36" s="6" t="s">
        <v>25</v>
      </c>
      <c r="K36" s="6" t="s">
        <v>3</v>
      </c>
      <c r="L36" s="6" t="s">
        <v>2</v>
      </c>
      <c r="M36" s="6" t="s">
        <v>12</v>
      </c>
      <c r="N36" s="6" t="s">
        <v>4</v>
      </c>
      <c r="O36" s="6" t="s">
        <v>5</v>
      </c>
      <c r="P36" s="6" t="s">
        <v>26</v>
      </c>
      <c r="Q36" s="6" t="s">
        <v>6</v>
      </c>
      <c r="R36" s="6" t="s">
        <v>27</v>
      </c>
      <c r="S36" s="310"/>
    </row>
    <row r="37" spans="1:19" x14ac:dyDescent="0.25">
      <c r="A37" s="12"/>
      <c r="B37" s="13" t="s">
        <v>39</v>
      </c>
      <c r="C37" s="307"/>
      <c r="D37" s="307"/>
      <c r="E37" s="307"/>
      <c r="F37" s="307"/>
      <c r="G37" s="307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303"/>
    </row>
    <row r="38" spans="1:19" ht="15.75" thickBot="1" x14ac:dyDescent="0.3">
      <c r="A38" s="15"/>
      <c r="B38" s="16" t="s">
        <v>59</v>
      </c>
      <c r="C38" s="308"/>
      <c r="D38" s="308"/>
      <c r="E38" s="308"/>
      <c r="F38" s="308"/>
      <c r="G38" s="30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304"/>
    </row>
    <row r="39" spans="1:19" ht="30.75" thickBot="1" x14ac:dyDescent="0.3">
      <c r="A39" s="18"/>
      <c r="B39" s="50" t="s">
        <v>60</v>
      </c>
      <c r="C39" s="83">
        <v>200</v>
      </c>
      <c r="D39" s="137">
        <v>22.8</v>
      </c>
      <c r="E39" s="137">
        <v>17.850000000000001</v>
      </c>
      <c r="F39" s="137">
        <v>45.15</v>
      </c>
      <c r="G39" s="137">
        <v>432.5</v>
      </c>
      <c r="H39" s="82">
        <v>8.1000000000000003E-2</v>
      </c>
      <c r="I39" s="81">
        <v>0.33</v>
      </c>
      <c r="J39" s="81">
        <v>0.38</v>
      </c>
      <c r="K39" s="81">
        <v>50.6</v>
      </c>
      <c r="L39" s="81">
        <v>0.29499999999999998</v>
      </c>
      <c r="M39" s="81">
        <v>323.10000000000002</v>
      </c>
      <c r="N39" s="81">
        <v>341.93</v>
      </c>
      <c r="O39" s="81">
        <v>45.25</v>
      </c>
      <c r="P39" s="81">
        <v>394.67</v>
      </c>
      <c r="Q39" s="81">
        <v>1.19</v>
      </c>
      <c r="R39" s="81">
        <v>13.22</v>
      </c>
      <c r="S39" s="146">
        <v>29</v>
      </c>
    </row>
    <row r="40" spans="1:19" ht="17.25" customHeight="1" thickBot="1" x14ac:dyDescent="0.3">
      <c r="A40" s="22"/>
      <c r="B40" s="56" t="s">
        <v>61</v>
      </c>
      <c r="C40" s="119">
        <v>200</v>
      </c>
      <c r="D40" s="118">
        <v>2.5</v>
      </c>
      <c r="E40" s="21">
        <v>2.2000000000000002</v>
      </c>
      <c r="F40" s="120">
        <v>10</v>
      </c>
      <c r="G40" s="120">
        <v>70</v>
      </c>
      <c r="H40" s="120">
        <v>0.01</v>
      </c>
      <c r="I40" s="120">
        <v>7.0000000000000007E-2</v>
      </c>
      <c r="J40" s="120"/>
      <c r="K40" s="120">
        <v>6.9</v>
      </c>
      <c r="L40" s="120">
        <v>0.3</v>
      </c>
      <c r="M40" s="120">
        <v>57.3</v>
      </c>
      <c r="N40" s="120">
        <v>46.3</v>
      </c>
      <c r="O40" s="120">
        <v>9.9</v>
      </c>
      <c r="P40" s="120">
        <v>81.3</v>
      </c>
      <c r="Q40" s="120">
        <v>0.8</v>
      </c>
      <c r="R40" s="120">
        <v>4.5</v>
      </c>
      <c r="S40" s="146">
        <v>54</v>
      </c>
    </row>
    <row r="41" spans="1:19" ht="16.5" thickBot="1" x14ac:dyDescent="0.3">
      <c r="A41" s="305" t="s">
        <v>41</v>
      </c>
      <c r="B41" s="47" t="s">
        <v>10</v>
      </c>
      <c r="C41" s="92">
        <v>55</v>
      </c>
      <c r="D41" s="147">
        <v>4.4000000000000004</v>
      </c>
      <c r="E41" s="147">
        <v>0.55000000000000004</v>
      </c>
      <c r="F41" s="147">
        <v>25.3</v>
      </c>
      <c r="G41" s="147">
        <v>123.75</v>
      </c>
      <c r="H41" s="147">
        <v>6.0499999999999998E-2</v>
      </c>
      <c r="I41" s="147">
        <v>1.6500000000000001E-2</v>
      </c>
      <c r="J41" s="147">
        <v>0</v>
      </c>
      <c r="K41" s="147">
        <v>0</v>
      </c>
      <c r="L41" s="147">
        <v>0</v>
      </c>
      <c r="M41" s="147">
        <v>11</v>
      </c>
      <c r="N41" s="147">
        <v>35.75</v>
      </c>
      <c r="O41" s="147">
        <v>7.7</v>
      </c>
      <c r="P41" s="184">
        <v>51.15</v>
      </c>
      <c r="Q41" s="185">
        <v>0.60499999999999998</v>
      </c>
      <c r="R41" s="186">
        <v>21.23</v>
      </c>
      <c r="S41" s="87">
        <v>79</v>
      </c>
    </row>
    <row r="42" spans="1:19" ht="16.5" thickBot="1" x14ac:dyDescent="0.3">
      <c r="A42" s="305"/>
      <c r="B42" s="60" t="s">
        <v>148</v>
      </c>
      <c r="C42" s="118">
        <v>100</v>
      </c>
      <c r="D42" s="21">
        <v>0.8</v>
      </c>
      <c r="E42" s="21">
        <v>0.2</v>
      </c>
      <c r="F42" s="21">
        <v>7.5</v>
      </c>
      <c r="G42" s="119">
        <v>38</v>
      </c>
      <c r="H42" s="118">
        <v>0.06</v>
      </c>
      <c r="I42" s="21">
        <v>0.03</v>
      </c>
      <c r="J42" s="120"/>
      <c r="K42" s="120">
        <v>10</v>
      </c>
      <c r="L42" s="120">
        <v>38</v>
      </c>
      <c r="M42" s="120">
        <v>35</v>
      </c>
      <c r="N42" s="120">
        <v>17</v>
      </c>
      <c r="O42" s="120">
        <v>11</v>
      </c>
      <c r="P42" s="119">
        <v>155</v>
      </c>
      <c r="Q42" s="21">
        <v>0.1</v>
      </c>
      <c r="R42" s="120">
        <v>0.26</v>
      </c>
      <c r="S42" s="146">
        <v>67</v>
      </c>
    </row>
    <row r="43" spans="1:19" ht="16.5" thickBot="1" x14ac:dyDescent="0.3">
      <c r="A43" s="23" t="s">
        <v>42</v>
      </c>
      <c r="B43" s="24" t="s">
        <v>43</v>
      </c>
      <c r="C43" s="25">
        <f>SUM(C39:C42)</f>
        <v>555</v>
      </c>
      <c r="D43" s="139">
        <f t="shared" ref="D43:R43" si="5">SUM(D39:D42)</f>
        <v>30.500000000000004</v>
      </c>
      <c r="E43" s="139">
        <f t="shared" si="5"/>
        <v>20.8</v>
      </c>
      <c r="F43" s="139">
        <f t="shared" si="5"/>
        <v>87.95</v>
      </c>
      <c r="G43" s="139">
        <f t="shared" si="5"/>
        <v>664.25</v>
      </c>
      <c r="H43" s="139">
        <f t="shared" si="5"/>
        <v>0.21149999999999999</v>
      </c>
      <c r="I43" s="139">
        <f t="shared" si="5"/>
        <v>0.44650000000000001</v>
      </c>
      <c r="J43" s="139">
        <f t="shared" si="5"/>
        <v>0.38</v>
      </c>
      <c r="K43" s="139">
        <f t="shared" si="5"/>
        <v>67.5</v>
      </c>
      <c r="L43" s="139">
        <f t="shared" si="5"/>
        <v>38.594999999999999</v>
      </c>
      <c r="M43" s="139">
        <f t="shared" si="5"/>
        <v>426.40000000000003</v>
      </c>
      <c r="N43" s="139">
        <f t="shared" si="5"/>
        <v>440.98</v>
      </c>
      <c r="O43" s="139">
        <f t="shared" si="5"/>
        <v>73.849999999999994</v>
      </c>
      <c r="P43" s="139">
        <f t="shared" si="5"/>
        <v>682.12</v>
      </c>
      <c r="Q43" s="139">
        <f t="shared" si="5"/>
        <v>2.6949999999999998</v>
      </c>
      <c r="R43" s="139">
        <f t="shared" si="5"/>
        <v>39.21</v>
      </c>
      <c r="S43" s="140"/>
    </row>
    <row r="44" spans="1:19" ht="16.5" thickBot="1" x14ac:dyDescent="0.3">
      <c r="A44" s="26"/>
      <c r="B44" s="65" t="s">
        <v>64</v>
      </c>
      <c r="C44" s="79" t="s">
        <v>63</v>
      </c>
      <c r="D44" s="80">
        <v>0.95</v>
      </c>
      <c r="E44" s="80">
        <v>0.15</v>
      </c>
      <c r="F44" s="80">
        <v>3.15</v>
      </c>
      <c r="G44" s="80">
        <v>18.3</v>
      </c>
      <c r="H44" s="82">
        <v>4.4999999999999998E-2</v>
      </c>
      <c r="I44" s="81">
        <v>0.04</v>
      </c>
      <c r="J44" s="81" t="s">
        <v>56</v>
      </c>
      <c r="K44" s="81">
        <v>71.650000000000006</v>
      </c>
      <c r="L44" s="81">
        <v>125</v>
      </c>
      <c r="M44" s="81">
        <v>18.5</v>
      </c>
      <c r="N44" s="81">
        <v>34</v>
      </c>
      <c r="O44" s="81">
        <v>17</v>
      </c>
      <c r="P44" s="81">
        <v>215.5</v>
      </c>
      <c r="Q44" s="81">
        <v>0.75</v>
      </c>
      <c r="R44" s="81">
        <v>3.85</v>
      </c>
      <c r="S44" s="146">
        <v>4</v>
      </c>
    </row>
    <row r="45" spans="1:19" ht="32.25" thickBot="1" x14ac:dyDescent="0.3">
      <c r="A45" s="26"/>
      <c r="B45" s="67" t="s">
        <v>13</v>
      </c>
      <c r="C45" s="68">
        <v>250</v>
      </c>
      <c r="D45" s="62">
        <v>7.5</v>
      </c>
      <c r="E45" s="62">
        <v>5.76</v>
      </c>
      <c r="F45" s="62">
        <v>18.829999999999998</v>
      </c>
      <c r="G45" s="62">
        <v>153.69999999999999</v>
      </c>
      <c r="H45" s="69">
        <v>0.1</v>
      </c>
      <c r="I45" s="70">
        <v>0</v>
      </c>
      <c r="J45" s="70">
        <v>0</v>
      </c>
      <c r="K45" s="70">
        <v>0.1</v>
      </c>
      <c r="L45" s="70">
        <v>8.25</v>
      </c>
      <c r="M45" s="70">
        <v>17.2</v>
      </c>
      <c r="N45" s="70">
        <v>95.6</v>
      </c>
      <c r="O45" s="70">
        <v>28.05</v>
      </c>
      <c r="P45" s="70">
        <v>250</v>
      </c>
      <c r="Q45" s="70">
        <v>1.48</v>
      </c>
      <c r="R45" s="70">
        <v>0</v>
      </c>
      <c r="S45" s="146">
        <v>14</v>
      </c>
    </row>
    <row r="46" spans="1:19" ht="32.25" thickBot="1" x14ac:dyDescent="0.3">
      <c r="A46" s="27" t="s">
        <v>44</v>
      </c>
      <c r="B46" s="55" t="s">
        <v>69</v>
      </c>
      <c r="C46" s="61">
        <v>120</v>
      </c>
      <c r="D46" s="62">
        <v>13.95</v>
      </c>
      <c r="E46" s="62">
        <v>13.52</v>
      </c>
      <c r="F46" s="62">
        <v>15.33</v>
      </c>
      <c r="G46" s="62">
        <v>239.9</v>
      </c>
      <c r="H46" s="69">
        <v>0.21199999999999999</v>
      </c>
      <c r="I46" s="70">
        <v>0.13700000000000001</v>
      </c>
      <c r="J46" s="70" t="s">
        <v>55</v>
      </c>
      <c r="K46" s="70">
        <v>11</v>
      </c>
      <c r="L46" s="70">
        <v>2.4500000000000002</v>
      </c>
      <c r="M46" s="70">
        <v>23.29</v>
      </c>
      <c r="N46" s="70">
        <v>151.85</v>
      </c>
      <c r="O46" s="70">
        <v>26.8</v>
      </c>
      <c r="P46" s="70">
        <v>151</v>
      </c>
      <c r="Q46" s="70">
        <v>2.27</v>
      </c>
      <c r="R46" s="70">
        <v>0</v>
      </c>
      <c r="S46" s="146">
        <v>38</v>
      </c>
    </row>
    <row r="47" spans="1:19" ht="16.5" thickBot="1" x14ac:dyDescent="0.3">
      <c r="A47" s="27"/>
      <c r="B47" s="56" t="s">
        <v>65</v>
      </c>
      <c r="C47" s="98">
        <v>200</v>
      </c>
      <c r="D47" s="137">
        <v>5.6</v>
      </c>
      <c r="E47" s="137">
        <v>6.67</v>
      </c>
      <c r="F47" s="137">
        <v>29.7</v>
      </c>
      <c r="G47" s="137">
        <v>201.2</v>
      </c>
      <c r="H47" s="79">
        <v>0.28000000000000003</v>
      </c>
      <c r="I47" s="80">
        <v>0.16</v>
      </c>
      <c r="J47" s="80">
        <v>6.8000000000000005E-2</v>
      </c>
      <c r="K47" s="80">
        <v>36.700000000000003</v>
      </c>
      <c r="L47" s="80" t="s">
        <v>56</v>
      </c>
      <c r="M47" s="80">
        <v>18.7</v>
      </c>
      <c r="N47" s="80">
        <v>240</v>
      </c>
      <c r="O47" s="80">
        <v>160</v>
      </c>
      <c r="P47" s="80">
        <v>292</v>
      </c>
      <c r="Q47" s="80">
        <v>5.33</v>
      </c>
      <c r="R47" s="80">
        <v>3.07</v>
      </c>
      <c r="S47" s="146">
        <v>49</v>
      </c>
    </row>
    <row r="48" spans="1:19" ht="17.25" customHeight="1" thickBot="1" x14ac:dyDescent="0.3">
      <c r="A48" s="306"/>
      <c r="B48" s="47" t="s">
        <v>66</v>
      </c>
      <c r="C48" s="53">
        <v>200</v>
      </c>
      <c r="D48" s="54">
        <v>0.5</v>
      </c>
      <c r="E48" s="54">
        <v>0</v>
      </c>
      <c r="F48" s="54">
        <v>27</v>
      </c>
      <c r="G48" s="54">
        <v>102</v>
      </c>
      <c r="H48" s="63">
        <v>1E-3</v>
      </c>
      <c r="I48" s="64">
        <v>1E-3</v>
      </c>
      <c r="J48" s="64" t="s">
        <v>56</v>
      </c>
      <c r="K48" s="64" t="s">
        <v>55</v>
      </c>
      <c r="L48" s="64">
        <v>0.5</v>
      </c>
      <c r="M48" s="64">
        <v>28</v>
      </c>
      <c r="N48" s="64">
        <v>19</v>
      </c>
      <c r="O48" s="64">
        <v>7</v>
      </c>
      <c r="P48" s="64" t="s">
        <v>55</v>
      </c>
      <c r="Q48" s="64">
        <v>1.5</v>
      </c>
      <c r="R48" s="64" t="s">
        <v>55</v>
      </c>
      <c r="S48" s="146">
        <v>63</v>
      </c>
    </row>
    <row r="49" spans="1:19" ht="16.5" thickBot="1" x14ac:dyDescent="0.3">
      <c r="A49" s="306"/>
      <c r="B49" s="56" t="s">
        <v>104</v>
      </c>
      <c r="C49" s="120">
        <v>30</v>
      </c>
      <c r="D49" s="21">
        <v>2.4</v>
      </c>
      <c r="E49" s="119">
        <v>0.3</v>
      </c>
      <c r="F49" s="21">
        <v>13.8</v>
      </c>
      <c r="G49" s="119">
        <v>67.5</v>
      </c>
      <c r="H49" s="21">
        <v>3.3000000000000002E-2</v>
      </c>
      <c r="I49" s="120">
        <v>8.9999999999999993E-3</v>
      </c>
      <c r="J49" s="120"/>
      <c r="K49" s="120"/>
      <c r="L49" s="120"/>
      <c r="M49" s="120">
        <v>6</v>
      </c>
      <c r="N49" s="120">
        <v>19.5</v>
      </c>
      <c r="O49" s="120">
        <v>4.2</v>
      </c>
      <c r="P49" s="119">
        <v>27.9</v>
      </c>
      <c r="Q49" s="21">
        <v>0.33</v>
      </c>
      <c r="R49" s="120">
        <v>11.58</v>
      </c>
      <c r="S49" s="154">
        <v>79</v>
      </c>
    </row>
    <row r="50" spans="1:19" ht="16.5" thickBot="1" x14ac:dyDescent="0.3">
      <c r="A50" s="306"/>
      <c r="B50" s="47" t="s">
        <v>11</v>
      </c>
      <c r="C50" s="92">
        <v>48</v>
      </c>
      <c r="D50" s="147">
        <v>3.1920000000000002</v>
      </c>
      <c r="E50" s="147">
        <v>0.57599999999999996</v>
      </c>
      <c r="F50" s="147">
        <v>25.44</v>
      </c>
      <c r="G50" s="147">
        <v>119.52</v>
      </c>
      <c r="H50" s="147">
        <v>8.1600000000000006E-2</v>
      </c>
      <c r="I50" s="147">
        <v>3.8399999999999997E-2</v>
      </c>
      <c r="J50" s="147">
        <v>0</v>
      </c>
      <c r="K50" s="147">
        <v>0</v>
      </c>
      <c r="L50" s="147">
        <v>0</v>
      </c>
      <c r="M50" s="147">
        <v>13.92</v>
      </c>
      <c r="N50" s="147">
        <v>72</v>
      </c>
      <c r="O50" s="147">
        <v>22.56</v>
      </c>
      <c r="P50" s="155">
        <v>112</v>
      </c>
      <c r="Q50" s="156">
        <v>1.8720000000000001</v>
      </c>
      <c r="R50" s="120">
        <v>24.48</v>
      </c>
      <c r="S50" s="157">
        <v>80</v>
      </c>
    </row>
    <row r="51" spans="1:19" ht="16.5" thickBot="1" x14ac:dyDescent="0.3">
      <c r="A51" s="28"/>
      <c r="B51" s="24" t="s">
        <v>45</v>
      </c>
      <c r="C51" s="25">
        <v>948</v>
      </c>
      <c r="D51" s="139">
        <f t="shared" ref="D51:R51" si="6">SUM(D44:D50)</f>
        <v>34.091999999999999</v>
      </c>
      <c r="E51" s="139">
        <f t="shared" si="6"/>
        <v>26.976000000000003</v>
      </c>
      <c r="F51" s="139">
        <f t="shared" si="6"/>
        <v>133.25</v>
      </c>
      <c r="G51" s="139">
        <f t="shared" si="6"/>
        <v>902.11999999999989</v>
      </c>
      <c r="H51" s="139">
        <f t="shared" si="6"/>
        <v>0.75260000000000005</v>
      </c>
      <c r="I51" s="139">
        <f t="shared" si="6"/>
        <v>0.38540000000000002</v>
      </c>
      <c r="J51" s="139">
        <f t="shared" si="6"/>
        <v>6.8000000000000005E-2</v>
      </c>
      <c r="K51" s="139">
        <f t="shared" si="6"/>
        <v>119.45</v>
      </c>
      <c r="L51" s="139">
        <f t="shared" si="6"/>
        <v>136.19999999999999</v>
      </c>
      <c r="M51" s="139">
        <f t="shared" si="6"/>
        <v>125.61</v>
      </c>
      <c r="N51" s="139">
        <f t="shared" si="6"/>
        <v>631.95000000000005</v>
      </c>
      <c r="O51" s="139">
        <f t="shared" si="6"/>
        <v>265.60999999999996</v>
      </c>
      <c r="P51" s="139">
        <f t="shared" si="6"/>
        <v>1048.4000000000001</v>
      </c>
      <c r="Q51" s="139">
        <f t="shared" si="6"/>
        <v>13.532</v>
      </c>
      <c r="R51" s="139">
        <f t="shared" si="6"/>
        <v>42.980000000000004</v>
      </c>
      <c r="S51" s="158"/>
    </row>
    <row r="52" spans="1:19" ht="16.5" thickBot="1" x14ac:dyDescent="0.3">
      <c r="A52" s="30" t="s">
        <v>46</v>
      </c>
      <c r="B52" s="74" t="s">
        <v>67</v>
      </c>
      <c r="C52" s="21">
        <v>72</v>
      </c>
      <c r="D52" s="21">
        <v>3.8</v>
      </c>
      <c r="E52" s="21">
        <v>1.4</v>
      </c>
      <c r="F52" s="118">
        <v>35.6</v>
      </c>
      <c r="G52" s="21">
        <v>170</v>
      </c>
      <c r="H52" s="75">
        <v>4.2999999999999997E-2</v>
      </c>
      <c r="I52" s="75">
        <v>3.5999999999999997E-2</v>
      </c>
      <c r="J52" s="76">
        <v>0.18</v>
      </c>
      <c r="K52" s="77">
        <v>13</v>
      </c>
      <c r="L52" s="76">
        <v>0.48</v>
      </c>
      <c r="M52" s="77">
        <v>12.15</v>
      </c>
      <c r="N52" s="76">
        <v>37.58</v>
      </c>
      <c r="O52" s="77">
        <v>7.1</v>
      </c>
      <c r="P52" s="76">
        <v>97.36</v>
      </c>
      <c r="Q52" s="78">
        <v>0.94</v>
      </c>
      <c r="R52" s="78">
        <v>1.78</v>
      </c>
      <c r="S52" s="154">
        <v>72</v>
      </c>
    </row>
    <row r="53" spans="1:19" ht="16.5" thickBot="1" x14ac:dyDescent="0.3">
      <c r="A53" s="27"/>
      <c r="B53" s="47" t="s">
        <v>9</v>
      </c>
      <c r="C53" s="92">
        <v>200</v>
      </c>
      <c r="D53" s="69">
        <v>0.1</v>
      </c>
      <c r="E53" s="70" t="s">
        <v>55</v>
      </c>
      <c r="F53" s="70">
        <v>9</v>
      </c>
      <c r="G53" s="70">
        <v>36</v>
      </c>
      <c r="H53" s="69" t="s">
        <v>56</v>
      </c>
      <c r="I53" s="70">
        <v>0.01</v>
      </c>
      <c r="J53" s="70" t="s">
        <v>56</v>
      </c>
      <c r="K53" s="70">
        <v>0.3</v>
      </c>
      <c r="L53" s="70">
        <v>0.04</v>
      </c>
      <c r="M53" s="70">
        <v>4.5</v>
      </c>
      <c r="N53" s="70">
        <v>7.2</v>
      </c>
      <c r="O53" s="70">
        <v>3.8</v>
      </c>
      <c r="P53" s="70">
        <v>20.8</v>
      </c>
      <c r="Q53" s="70">
        <v>0.7</v>
      </c>
      <c r="R53" s="70" t="s">
        <v>55</v>
      </c>
      <c r="S53" s="146">
        <v>53</v>
      </c>
    </row>
    <row r="54" spans="1:19" ht="32.25" thickBot="1" x14ac:dyDescent="0.3">
      <c r="A54" s="27"/>
      <c r="B54" s="55" t="s">
        <v>68</v>
      </c>
      <c r="C54" s="118">
        <v>200</v>
      </c>
      <c r="D54" s="118">
        <v>1</v>
      </c>
      <c r="E54" s="21">
        <v>0.2</v>
      </c>
      <c r="F54" s="120">
        <v>23.5</v>
      </c>
      <c r="G54" s="120">
        <v>100</v>
      </c>
      <c r="H54" s="120">
        <v>0.04</v>
      </c>
      <c r="I54" s="120">
        <v>0.08</v>
      </c>
      <c r="J54" s="120"/>
      <c r="K54" s="120">
        <v>100</v>
      </c>
      <c r="L54" s="120">
        <v>12</v>
      </c>
      <c r="M54" s="120">
        <v>10</v>
      </c>
      <c r="N54" s="120">
        <v>30</v>
      </c>
      <c r="O54" s="120">
        <v>24</v>
      </c>
      <c r="P54" s="120">
        <v>240</v>
      </c>
      <c r="Q54" s="21">
        <v>1.5</v>
      </c>
      <c r="R54" s="119"/>
      <c r="S54" s="146">
        <v>66</v>
      </c>
    </row>
    <row r="55" spans="1:19" ht="16.5" thickBot="1" x14ac:dyDescent="0.3">
      <c r="A55" s="30"/>
      <c r="B55" s="5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t="16.5" thickBot="1" x14ac:dyDescent="0.3">
      <c r="A56" s="31"/>
      <c r="B56" s="32" t="s">
        <v>48</v>
      </c>
      <c r="C56" s="167">
        <f>SUM(C52:C55)</f>
        <v>472</v>
      </c>
      <c r="D56" s="188">
        <f t="shared" ref="D56:R56" si="7">SUM(D52:D55)</f>
        <v>4.9000000000000004</v>
      </c>
      <c r="E56" s="188">
        <f t="shared" si="7"/>
        <v>1.5999999999999999</v>
      </c>
      <c r="F56" s="188">
        <f t="shared" si="7"/>
        <v>68.099999999999994</v>
      </c>
      <c r="G56" s="188">
        <f t="shared" si="7"/>
        <v>306</v>
      </c>
      <c r="H56" s="188">
        <f t="shared" si="7"/>
        <v>8.299999999999999E-2</v>
      </c>
      <c r="I56" s="188">
        <f t="shared" si="7"/>
        <v>0.126</v>
      </c>
      <c r="J56" s="188">
        <f t="shared" si="7"/>
        <v>0.18</v>
      </c>
      <c r="K56" s="188">
        <f t="shared" si="7"/>
        <v>113.3</v>
      </c>
      <c r="L56" s="188">
        <f t="shared" si="7"/>
        <v>12.52</v>
      </c>
      <c r="M56" s="188">
        <f t="shared" si="7"/>
        <v>26.65</v>
      </c>
      <c r="N56" s="188">
        <f t="shared" si="7"/>
        <v>74.78</v>
      </c>
      <c r="O56" s="188">
        <f t="shared" si="7"/>
        <v>34.9</v>
      </c>
      <c r="P56" s="188">
        <f t="shared" si="7"/>
        <v>358.15999999999997</v>
      </c>
      <c r="Q56" s="188">
        <f t="shared" si="7"/>
        <v>3.1399999999999997</v>
      </c>
      <c r="R56" s="188">
        <f t="shared" si="7"/>
        <v>1.78</v>
      </c>
      <c r="S56" s="170"/>
    </row>
    <row r="57" spans="1:19" ht="16.5" thickBot="1" x14ac:dyDescent="0.3">
      <c r="A57" s="33"/>
      <c r="B57" s="34" t="s">
        <v>49</v>
      </c>
      <c r="C57" s="171">
        <f>C43+C51+C56</f>
        <v>1975</v>
      </c>
      <c r="D57" s="40">
        <f>SUM(D43,D51,D56,)</f>
        <v>69.492000000000004</v>
      </c>
      <c r="E57" s="40">
        <f>SUM(E43,E51,E56,)</f>
        <v>49.376000000000005</v>
      </c>
      <c r="F57" s="40">
        <f>SUM(F43,F51,F56,)</f>
        <v>289.29999999999995</v>
      </c>
      <c r="G57" s="40">
        <f>SUM(G43,G51,G56,)</f>
        <v>1872.37</v>
      </c>
      <c r="H57" s="40">
        <f>SUM(H43,H51,H56,)</f>
        <v>1.0471000000000001</v>
      </c>
      <c r="I57" s="40">
        <f t="shared" ref="I57:Q57" si="8">SUM(I43,I51,I56,)</f>
        <v>0.95790000000000008</v>
      </c>
      <c r="J57" s="40">
        <f t="shared" si="8"/>
        <v>0.628</v>
      </c>
      <c r="K57" s="40">
        <f t="shared" si="8"/>
        <v>300.25</v>
      </c>
      <c r="L57" s="40">
        <f t="shared" si="8"/>
        <v>187.315</v>
      </c>
      <c r="M57" s="40">
        <f t="shared" si="8"/>
        <v>578.66</v>
      </c>
      <c r="N57" s="40">
        <f t="shared" si="8"/>
        <v>1147.71</v>
      </c>
      <c r="O57" s="40">
        <f t="shared" si="8"/>
        <v>374.3599999999999</v>
      </c>
      <c r="P57" s="40">
        <f t="shared" si="8"/>
        <v>2088.6799999999998</v>
      </c>
      <c r="Q57" s="40">
        <f t="shared" si="8"/>
        <v>19.367000000000001</v>
      </c>
      <c r="R57" s="40">
        <f>SUM(R43,R51,R56,)/1000</f>
        <v>8.3970000000000003E-2</v>
      </c>
      <c r="S57" s="172"/>
    </row>
    <row r="58" spans="1:19" ht="32.25" thickBot="1" x14ac:dyDescent="0.3">
      <c r="A58" s="28"/>
      <c r="B58" s="24" t="s">
        <v>50</v>
      </c>
      <c r="C58" s="173"/>
      <c r="D58" s="41">
        <f>D57*100/90</f>
        <v>77.213333333333338</v>
      </c>
      <c r="E58" s="174">
        <f>E57*100/92</f>
        <v>53.669565217391309</v>
      </c>
      <c r="F58" s="174">
        <f>F57*100/383</f>
        <v>75.535248041775446</v>
      </c>
      <c r="G58" s="42">
        <f>G57*100/2720</f>
        <v>68.837132352941182</v>
      </c>
      <c r="H58" s="40">
        <f>H57*100/1.4</f>
        <v>74.792857142857159</v>
      </c>
      <c r="I58" s="41">
        <f>I57*100/1.6</f>
        <v>59.868749999999999</v>
      </c>
      <c r="J58" s="41">
        <f>J57*100/10</f>
        <v>6.2799999999999994</v>
      </c>
      <c r="K58" s="41">
        <f>K57*100/900</f>
        <v>33.361111111111114</v>
      </c>
      <c r="L58" s="41">
        <f>L57*100/70</f>
        <v>267.59285714285716</v>
      </c>
      <c r="M58" s="41">
        <f>M57*100/1200</f>
        <v>48.221666666666664</v>
      </c>
      <c r="N58" s="41">
        <f>N57*100/1200</f>
        <v>95.642499999999998</v>
      </c>
      <c r="O58" s="41">
        <f>O57*100/300</f>
        <v>124.78666666666665</v>
      </c>
      <c r="P58" s="41">
        <f>P57*100/1200</f>
        <v>174.05666666666664</v>
      </c>
      <c r="Q58" s="42">
        <f>Q57*100/18</f>
        <v>107.59444444444445</v>
      </c>
      <c r="R58" s="41">
        <f>R57*100/0.1</f>
        <v>83.97</v>
      </c>
      <c r="S58" s="175"/>
    </row>
    <row r="59" spans="1:19" x14ac:dyDescent="0.25">
      <c r="A59" s="43"/>
      <c r="B59" s="44"/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5"/>
    </row>
    <row r="61" spans="1:19" ht="33.75" customHeight="1" x14ac:dyDescent="0.25"/>
    <row r="62" spans="1:19" ht="33.75" customHeight="1" x14ac:dyDescent="0.25"/>
    <row r="63" spans="1:19" ht="30.75" customHeight="1" x14ac:dyDescent="0.25"/>
    <row r="64" spans="1:19" ht="15.75" thickBot="1" x14ac:dyDescent="0.3">
      <c r="B64" s="9" t="s">
        <v>142</v>
      </c>
    </row>
    <row r="65" spans="1:19" ht="15.75" thickBot="1" x14ac:dyDescent="0.3">
      <c r="A65" s="309" t="s">
        <v>30</v>
      </c>
      <c r="B65" s="309" t="s">
        <v>31</v>
      </c>
      <c r="C65" s="309" t="s">
        <v>32</v>
      </c>
      <c r="D65" s="311" t="s">
        <v>33</v>
      </c>
      <c r="E65" s="312"/>
      <c r="F65" s="313"/>
      <c r="G65" s="309" t="s">
        <v>34</v>
      </c>
      <c r="H65" s="311" t="s">
        <v>0</v>
      </c>
      <c r="I65" s="312"/>
      <c r="J65" s="312"/>
      <c r="K65" s="312"/>
      <c r="L65" s="313"/>
      <c r="M65" s="311" t="s">
        <v>28</v>
      </c>
      <c r="N65" s="312"/>
      <c r="O65" s="312"/>
      <c r="P65" s="312"/>
      <c r="Q65" s="312"/>
      <c r="R65" s="313"/>
      <c r="S65" s="309" t="s">
        <v>35</v>
      </c>
    </row>
    <row r="66" spans="1:19" ht="29.25" thickBot="1" x14ac:dyDescent="0.3">
      <c r="A66" s="310"/>
      <c r="B66" s="310"/>
      <c r="C66" s="310"/>
      <c r="D66" s="11" t="s">
        <v>36</v>
      </c>
      <c r="E66" s="11" t="s">
        <v>37</v>
      </c>
      <c r="F66" s="11" t="s">
        <v>38</v>
      </c>
      <c r="G66" s="310"/>
      <c r="H66" s="6" t="s">
        <v>1</v>
      </c>
      <c r="I66" s="6" t="s">
        <v>24</v>
      </c>
      <c r="J66" s="6" t="s">
        <v>25</v>
      </c>
      <c r="K66" s="6" t="s">
        <v>3</v>
      </c>
      <c r="L66" s="6" t="s">
        <v>2</v>
      </c>
      <c r="M66" s="6" t="s">
        <v>12</v>
      </c>
      <c r="N66" s="6" t="s">
        <v>4</v>
      </c>
      <c r="O66" s="6" t="s">
        <v>5</v>
      </c>
      <c r="P66" s="6" t="s">
        <v>26</v>
      </c>
      <c r="Q66" s="6" t="s">
        <v>6</v>
      </c>
      <c r="R66" s="6" t="s">
        <v>27</v>
      </c>
      <c r="S66" s="310"/>
    </row>
    <row r="67" spans="1:19" x14ac:dyDescent="0.25">
      <c r="A67" s="12"/>
      <c r="B67" s="13" t="s">
        <v>39</v>
      </c>
      <c r="C67" s="307"/>
      <c r="D67" s="307"/>
      <c r="E67" s="307"/>
      <c r="F67" s="307"/>
      <c r="G67" s="307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303"/>
    </row>
    <row r="68" spans="1:19" ht="15.75" thickBot="1" x14ac:dyDescent="0.3">
      <c r="A68" s="15"/>
      <c r="B68" s="16" t="s">
        <v>70</v>
      </c>
      <c r="C68" s="308"/>
      <c r="D68" s="308"/>
      <c r="E68" s="308"/>
      <c r="F68" s="308"/>
      <c r="G68" s="308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304"/>
    </row>
    <row r="69" spans="1:19" ht="33" customHeight="1" thickBot="1" x14ac:dyDescent="0.3">
      <c r="A69" s="18"/>
      <c r="B69" s="56" t="s">
        <v>71</v>
      </c>
      <c r="C69" s="98">
        <v>250</v>
      </c>
      <c r="D69" s="232">
        <v>5.81</v>
      </c>
      <c r="E69" s="232">
        <v>9.5399999999999991</v>
      </c>
      <c r="F69" s="232">
        <v>40.130000000000003</v>
      </c>
      <c r="G69" s="232">
        <v>276.25</v>
      </c>
      <c r="H69" s="233">
        <v>5.0999999999999997E-2</v>
      </c>
      <c r="I69" s="234">
        <v>0.17299999999999999</v>
      </c>
      <c r="J69" s="234" t="s">
        <v>55</v>
      </c>
      <c r="K69" s="234">
        <v>46.38</v>
      </c>
      <c r="L69" s="234">
        <v>0.69</v>
      </c>
      <c r="M69" s="234">
        <v>148.38</v>
      </c>
      <c r="N69" s="234">
        <v>158.75</v>
      </c>
      <c r="O69" s="234">
        <v>33.840000000000003</v>
      </c>
      <c r="P69" s="234">
        <v>226.25</v>
      </c>
      <c r="Q69" s="234">
        <v>0.56999999999999995</v>
      </c>
      <c r="R69" s="234" t="s">
        <v>55</v>
      </c>
      <c r="S69" s="242">
        <v>32</v>
      </c>
    </row>
    <row r="70" spans="1:19" ht="16.5" thickBot="1" x14ac:dyDescent="0.3">
      <c r="A70" s="22"/>
      <c r="B70" s="56" t="s">
        <v>74</v>
      </c>
      <c r="C70" s="118">
        <v>200</v>
      </c>
      <c r="D70" s="196">
        <v>0.1</v>
      </c>
      <c r="E70" s="197">
        <v>0</v>
      </c>
      <c r="F70" s="198">
        <v>7.4999999999999997E-2</v>
      </c>
      <c r="G70" s="199">
        <v>0.75</v>
      </c>
      <c r="H70" s="197"/>
      <c r="I70" s="199">
        <v>0.01</v>
      </c>
      <c r="J70" s="197"/>
      <c r="K70" s="197">
        <v>0.3</v>
      </c>
      <c r="L70" s="199">
        <v>0.04</v>
      </c>
      <c r="M70" s="197">
        <v>4.4000000000000004</v>
      </c>
      <c r="N70" s="199">
        <v>7.2</v>
      </c>
      <c r="O70" s="197">
        <v>3.8</v>
      </c>
      <c r="P70" s="197">
        <v>20.6</v>
      </c>
      <c r="Q70" s="199">
        <v>0.7</v>
      </c>
      <c r="R70" s="197"/>
      <c r="S70" s="242">
        <v>52</v>
      </c>
    </row>
    <row r="71" spans="1:19" ht="16.5" thickBot="1" x14ac:dyDescent="0.3">
      <c r="A71" s="305" t="s">
        <v>41</v>
      </c>
      <c r="B71" s="56" t="s">
        <v>14</v>
      </c>
      <c r="C71" s="79" t="s">
        <v>20</v>
      </c>
      <c r="D71" s="206">
        <v>3.73</v>
      </c>
      <c r="E71" s="206">
        <v>11.41</v>
      </c>
      <c r="F71" s="206">
        <v>17.239999999999998</v>
      </c>
      <c r="G71" s="206">
        <v>190.65</v>
      </c>
      <c r="H71" s="233">
        <v>0.09</v>
      </c>
      <c r="I71" s="234">
        <v>4.4999999999999998E-2</v>
      </c>
      <c r="J71" s="234">
        <v>0.18</v>
      </c>
      <c r="K71" s="234">
        <v>63</v>
      </c>
      <c r="L71" s="234" t="s">
        <v>56</v>
      </c>
      <c r="M71" s="234">
        <v>15.7</v>
      </c>
      <c r="N71" s="234">
        <v>51.8</v>
      </c>
      <c r="O71" s="234">
        <v>18.5</v>
      </c>
      <c r="P71" s="234">
        <v>77.56</v>
      </c>
      <c r="Q71" s="234">
        <v>1.1499999999999999</v>
      </c>
      <c r="R71" s="234">
        <v>21.62</v>
      </c>
      <c r="S71" s="242">
        <v>1</v>
      </c>
    </row>
    <row r="72" spans="1:19" ht="16.5" thickBot="1" x14ac:dyDescent="0.3">
      <c r="A72" s="305"/>
      <c r="B72" s="56" t="s">
        <v>11</v>
      </c>
      <c r="C72" s="69">
        <v>30</v>
      </c>
      <c r="D72" s="201">
        <v>2</v>
      </c>
      <c r="E72" s="201">
        <v>0.36</v>
      </c>
      <c r="F72" s="201">
        <v>15.87</v>
      </c>
      <c r="G72" s="201">
        <v>74.7</v>
      </c>
      <c r="H72" s="200">
        <v>5.0999999999999997E-2</v>
      </c>
      <c r="I72" s="201">
        <v>2.4E-2</v>
      </c>
      <c r="J72" s="201" t="s">
        <v>55</v>
      </c>
      <c r="K72" s="201" t="s">
        <v>56</v>
      </c>
      <c r="L72" s="201" t="s">
        <v>55</v>
      </c>
      <c r="M72" s="201">
        <v>8.6999999999999993</v>
      </c>
      <c r="N72" s="201">
        <v>45</v>
      </c>
      <c r="O72" s="201">
        <v>14.1</v>
      </c>
      <c r="P72" s="201">
        <v>70.5</v>
      </c>
      <c r="Q72" s="201">
        <v>1.17</v>
      </c>
      <c r="R72" s="201">
        <v>15.3</v>
      </c>
      <c r="S72" s="227">
        <v>80</v>
      </c>
    </row>
    <row r="73" spans="1:19" ht="16.5" thickBot="1" x14ac:dyDescent="0.3">
      <c r="A73" s="305"/>
      <c r="B73" s="56" t="s">
        <v>73</v>
      </c>
      <c r="C73" s="218">
        <v>40</v>
      </c>
      <c r="D73" s="194">
        <v>0.04</v>
      </c>
      <c r="E73" s="194" t="s">
        <v>56</v>
      </c>
      <c r="F73" s="194">
        <v>30</v>
      </c>
      <c r="G73" s="194">
        <v>120</v>
      </c>
      <c r="H73" s="202" t="s">
        <v>57</v>
      </c>
      <c r="I73" s="203" t="s">
        <v>56</v>
      </c>
      <c r="J73" s="203" t="s">
        <v>56</v>
      </c>
      <c r="K73" s="203" t="s">
        <v>56</v>
      </c>
      <c r="L73" s="203" t="s">
        <v>56</v>
      </c>
      <c r="M73" s="203">
        <v>1.6</v>
      </c>
      <c r="N73" s="203">
        <v>0.4</v>
      </c>
      <c r="O73" s="203">
        <v>0.8</v>
      </c>
      <c r="P73" s="203">
        <v>1.6</v>
      </c>
      <c r="Q73" s="203">
        <v>0.16</v>
      </c>
      <c r="R73" s="203" t="s">
        <v>56</v>
      </c>
      <c r="S73" s="243">
        <v>77</v>
      </c>
    </row>
    <row r="74" spans="1:19" ht="16.5" thickBot="1" x14ac:dyDescent="0.3">
      <c r="A74" s="23" t="s">
        <v>42</v>
      </c>
      <c r="B74" s="24" t="s">
        <v>43</v>
      </c>
      <c r="C74" s="125">
        <v>580</v>
      </c>
      <c r="D74" s="126">
        <f t="shared" ref="D74:R74" si="9">SUM(D69:D73)</f>
        <v>11.679999999999998</v>
      </c>
      <c r="E74" s="126">
        <f t="shared" si="9"/>
        <v>21.31</v>
      </c>
      <c r="F74" s="126">
        <f t="shared" si="9"/>
        <v>103.31500000000001</v>
      </c>
      <c r="G74" s="126">
        <f t="shared" si="9"/>
        <v>662.35</v>
      </c>
      <c r="H74" s="126">
        <f t="shared" si="9"/>
        <v>0.19199999999999998</v>
      </c>
      <c r="I74" s="126">
        <f t="shared" si="9"/>
        <v>0.252</v>
      </c>
      <c r="J74" s="126">
        <f t="shared" si="9"/>
        <v>0.18</v>
      </c>
      <c r="K74" s="126">
        <f t="shared" si="9"/>
        <v>109.68</v>
      </c>
      <c r="L74" s="126">
        <f t="shared" si="9"/>
        <v>0.73</v>
      </c>
      <c r="M74" s="126">
        <f t="shared" si="9"/>
        <v>178.77999999999997</v>
      </c>
      <c r="N74" s="126">
        <f t="shared" si="9"/>
        <v>263.14999999999998</v>
      </c>
      <c r="O74" s="126">
        <f t="shared" si="9"/>
        <v>71.039999999999992</v>
      </c>
      <c r="P74" s="126">
        <f t="shared" si="9"/>
        <v>396.51</v>
      </c>
      <c r="Q74" s="126">
        <f t="shared" si="9"/>
        <v>3.75</v>
      </c>
      <c r="R74" s="126">
        <f t="shared" si="9"/>
        <v>36.92</v>
      </c>
      <c r="S74" s="244"/>
    </row>
    <row r="75" spans="1:19" ht="16.5" thickBot="1" x14ac:dyDescent="0.3">
      <c r="A75" s="26"/>
      <c r="B75" s="107" t="s">
        <v>75</v>
      </c>
      <c r="C75" s="98">
        <v>100</v>
      </c>
      <c r="D75" s="232">
        <v>1.22</v>
      </c>
      <c r="E75" s="235">
        <v>6.75</v>
      </c>
      <c r="F75" s="232">
        <v>6.43</v>
      </c>
      <c r="G75" s="232">
        <v>92.67</v>
      </c>
      <c r="H75" s="205">
        <v>0.06</v>
      </c>
      <c r="I75" s="206">
        <v>7.0000000000000007E-2</v>
      </c>
      <c r="J75" s="206" t="s">
        <v>55</v>
      </c>
      <c r="K75" s="206">
        <v>258.33</v>
      </c>
      <c r="L75" s="206">
        <v>4.67</v>
      </c>
      <c r="M75" s="206">
        <v>25.2</v>
      </c>
      <c r="N75" s="206">
        <v>51.47</v>
      </c>
      <c r="O75" s="206">
        <v>35.47</v>
      </c>
      <c r="P75" s="206">
        <v>208.33</v>
      </c>
      <c r="Q75" s="206">
        <v>0.65</v>
      </c>
      <c r="R75" s="206" t="s">
        <v>55</v>
      </c>
      <c r="S75" s="242">
        <v>7</v>
      </c>
    </row>
    <row r="76" spans="1:19" ht="16.5" thickBot="1" x14ac:dyDescent="0.3">
      <c r="A76" s="26"/>
      <c r="B76" s="107" t="s">
        <v>78</v>
      </c>
      <c r="C76" s="79">
        <v>250</v>
      </c>
      <c r="D76" s="206">
        <v>8.3000000000000007</v>
      </c>
      <c r="E76" s="206">
        <v>5.75</v>
      </c>
      <c r="F76" s="206">
        <v>20.350000000000001</v>
      </c>
      <c r="G76" s="206">
        <v>166.5</v>
      </c>
      <c r="H76" s="205">
        <v>0.18</v>
      </c>
      <c r="I76" s="206">
        <v>7.0000000000000007E-2</v>
      </c>
      <c r="J76" s="206" t="s">
        <v>57</v>
      </c>
      <c r="K76" s="206">
        <v>122</v>
      </c>
      <c r="L76" s="206">
        <v>5.95</v>
      </c>
      <c r="M76" s="206">
        <v>33.75</v>
      </c>
      <c r="N76" s="206">
        <v>100.5</v>
      </c>
      <c r="O76" s="206">
        <v>36.25</v>
      </c>
      <c r="P76" s="206">
        <v>478</v>
      </c>
      <c r="Q76" s="206">
        <v>1.84</v>
      </c>
      <c r="R76" s="206">
        <v>19.95</v>
      </c>
      <c r="S76" s="242">
        <v>15</v>
      </c>
    </row>
    <row r="77" spans="1:19" ht="19.5" customHeight="1" thickBot="1" x14ac:dyDescent="0.3">
      <c r="A77" s="27" t="s">
        <v>44</v>
      </c>
      <c r="B77" s="107" t="s">
        <v>76</v>
      </c>
      <c r="C77" s="79">
        <v>105</v>
      </c>
      <c r="D77" s="109">
        <v>13.92</v>
      </c>
      <c r="E77" s="109">
        <v>8.64</v>
      </c>
      <c r="F77" s="109">
        <v>4.4800000000000004</v>
      </c>
      <c r="G77" s="109">
        <v>151.6</v>
      </c>
      <c r="H77" s="82">
        <v>0.18</v>
      </c>
      <c r="I77" s="81">
        <v>7.0000000000000007E-2</v>
      </c>
      <c r="J77" s="81">
        <v>0.19</v>
      </c>
      <c r="K77" s="81">
        <v>3.34</v>
      </c>
      <c r="L77" s="81">
        <v>1.08</v>
      </c>
      <c r="M77" s="81">
        <v>33.28</v>
      </c>
      <c r="N77" s="81">
        <v>185.98</v>
      </c>
      <c r="O77" s="81">
        <v>43.07</v>
      </c>
      <c r="P77" s="81">
        <v>315.89999999999998</v>
      </c>
      <c r="Q77" s="81">
        <v>0.8</v>
      </c>
      <c r="R77" s="81">
        <v>36.479999999999997</v>
      </c>
      <c r="S77" s="242">
        <v>43</v>
      </c>
    </row>
    <row r="78" spans="1:19" ht="16.5" thickBot="1" x14ac:dyDescent="0.3">
      <c r="A78" s="27"/>
      <c r="B78" s="107" t="s">
        <v>77</v>
      </c>
      <c r="C78" s="82">
        <v>200</v>
      </c>
      <c r="D78" s="206">
        <v>4.1500000000000004</v>
      </c>
      <c r="E78" s="206">
        <v>6.8</v>
      </c>
      <c r="F78" s="206">
        <v>24.76</v>
      </c>
      <c r="G78" s="206">
        <v>177</v>
      </c>
      <c r="H78" s="205">
        <v>0.16</v>
      </c>
      <c r="I78" s="206">
        <v>0.15</v>
      </c>
      <c r="J78" s="206">
        <v>0.14000000000000001</v>
      </c>
      <c r="K78" s="206">
        <v>42.8</v>
      </c>
      <c r="L78" s="206">
        <v>13.6</v>
      </c>
      <c r="M78" s="206">
        <v>52</v>
      </c>
      <c r="N78" s="206">
        <v>112</v>
      </c>
      <c r="O78" s="206">
        <v>37.299999999999997</v>
      </c>
      <c r="P78" s="206">
        <v>832</v>
      </c>
      <c r="Q78" s="206">
        <v>1.33</v>
      </c>
      <c r="R78" s="206">
        <v>11.3</v>
      </c>
      <c r="S78" s="242">
        <v>50</v>
      </c>
    </row>
    <row r="79" spans="1:19" ht="16.5" thickBot="1" x14ac:dyDescent="0.3">
      <c r="A79" s="306"/>
      <c r="B79" s="107" t="s">
        <v>79</v>
      </c>
      <c r="C79" s="70">
        <v>200</v>
      </c>
      <c r="D79" s="201">
        <v>0.06</v>
      </c>
      <c r="E79" s="201">
        <v>0.26</v>
      </c>
      <c r="F79" s="201">
        <v>17.899999999999999</v>
      </c>
      <c r="G79" s="201">
        <v>74.2</v>
      </c>
      <c r="H79" s="200">
        <v>0.01</v>
      </c>
      <c r="I79" s="201">
        <v>0.05</v>
      </c>
      <c r="J79" s="201" t="s">
        <v>56</v>
      </c>
      <c r="K79" s="201">
        <v>98</v>
      </c>
      <c r="L79" s="201">
        <v>80</v>
      </c>
      <c r="M79" s="201">
        <v>11</v>
      </c>
      <c r="N79" s="201">
        <v>3</v>
      </c>
      <c r="O79" s="201">
        <v>3</v>
      </c>
      <c r="P79" s="201">
        <v>8</v>
      </c>
      <c r="Q79" s="201">
        <v>0.5</v>
      </c>
      <c r="R79" s="201" t="s">
        <v>56</v>
      </c>
      <c r="S79" s="242">
        <v>61</v>
      </c>
    </row>
    <row r="80" spans="1:19" ht="16.5" thickBot="1" x14ac:dyDescent="0.3">
      <c r="A80" s="306"/>
      <c r="B80" s="56" t="s">
        <v>104</v>
      </c>
      <c r="C80" s="120">
        <v>30</v>
      </c>
      <c r="D80" s="197">
        <v>2.4</v>
      </c>
      <c r="E80" s="199">
        <v>0.3</v>
      </c>
      <c r="F80" s="197">
        <v>13.8</v>
      </c>
      <c r="G80" s="199">
        <v>67.5</v>
      </c>
      <c r="H80" s="197">
        <v>3.3000000000000002E-2</v>
      </c>
      <c r="I80" s="198">
        <v>8.9999999999999993E-3</v>
      </c>
      <c r="J80" s="198"/>
      <c r="K80" s="198"/>
      <c r="L80" s="198"/>
      <c r="M80" s="198">
        <v>6</v>
      </c>
      <c r="N80" s="198">
        <v>19.5</v>
      </c>
      <c r="O80" s="198">
        <v>4.2</v>
      </c>
      <c r="P80" s="199">
        <v>27.9</v>
      </c>
      <c r="Q80" s="197">
        <v>0.33</v>
      </c>
      <c r="R80" s="198">
        <v>11.58</v>
      </c>
      <c r="S80" s="245">
        <v>79</v>
      </c>
    </row>
    <row r="81" spans="1:19" ht="16.5" thickBot="1" x14ac:dyDescent="0.3">
      <c r="A81" s="306"/>
      <c r="B81" s="47" t="s">
        <v>11</v>
      </c>
      <c r="C81" s="92">
        <v>48</v>
      </c>
      <c r="D81" s="147">
        <v>3.1920000000000002</v>
      </c>
      <c r="E81" s="147">
        <v>0.57599999999999996</v>
      </c>
      <c r="F81" s="147">
        <v>25.44</v>
      </c>
      <c r="G81" s="147">
        <v>119.52</v>
      </c>
      <c r="H81" s="147">
        <v>8.1600000000000006E-2</v>
      </c>
      <c r="I81" s="147">
        <v>3.8399999999999997E-2</v>
      </c>
      <c r="J81" s="147">
        <v>0</v>
      </c>
      <c r="K81" s="147">
        <v>0</v>
      </c>
      <c r="L81" s="147">
        <v>0</v>
      </c>
      <c r="M81" s="147">
        <v>13.92</v>
      </c>
      <c r="N81" s="147">
        <v>72</v>
      </c>
      <c r="O81" s="147">
        <v>22.56</v>
      </c>
      <c r="P81" s="208">
        <v>112</v>
      </c>
      <c r="Q81" s="209">
        <v>1.8720000000000001</v>
      </c>
      <c r="R81" s="198">
        <v>24.48</v>
      </c>
      <c r="S81" s="246">
        <v>80</v>
      </c>
    </row>
    <row r="82" spans="1:19" ht="16.5" thickBot="1" x14ac:dyDescent="0.3">
      <c r="A82" s="28"/>
      <c r="B82" s="24" t="s">
        <v>45</v>
      </c>
      <c r="C82" s="25">
        <f>SUM(C75:C81)</f>
        <v>933</v>
      </c>
      <c r="D82" s="139">
        <f t="shared" ref="D82:R82" si="10">SUM(D75:D81)</f>
        <v>33.242000000000004</v>
      </c>
      <c r="E82" s="139">
        <f t="shared" si="10"/>
        <v>29.076000000000004</v>
      </c>
      <c r="F82" s="139">
        <f t="shared" si="10"/>
        <v>113.16</v>
      </c>
      <c r="G82" s="139">
        <f t="shared" si="10"/>
        <v>848.99</v>
      </c>
      <c r="H82" s="139">
        <f t="shared" si="10"/>
        <v>0.7046</v>
      </c>
      <c r="I82" s="139">
        <f t="shared" si="10"/>
        <v>0.45739999999999997</v>
      </c>
      <c r="J82" s="139">
        <f t="shared" si="10"/>
        <v>0.33</v>
      </c>
      <c r="K82" s="139">
        <f t="shared" si="10"/>
        <v>524.47</v>
      </c>
      <c r="L82" s="139">
        <f t="shared" si="10"/>
        <v>105.3</v>
      </c>
      <c r="M82" s="139">
        <f t="shared" si="10"/>
        <v>175.15</v>
      </c>
      <c r="N82" s="139">
        <f t="shared" si="10"/>
        <v>544.45000000000005</v>
      </c>
      <c r="O82" s="139">
        <f t="shared" si="10"/>
        <v>181.84999999999997</v>
      </c>
      <c r="P82" s="139">
        <f t="shared" si="10"/>
        <v>1982.13</v>
      </c>
      <c r="Q82" s="139">
        <f t="shared" si="10"/>
        <v>7.3220000000000001</v>
      </c>
      <c r="R82" s="139">
        <f t="shared" si="10"/>
        <v>103.78999999999999</v>
      </c>
      <c r="S82" s="247"/>
    </row>
    <row r="83" spans="1:19" ht="16.5" thickBot="1" x14ac:dyDescent="0.3">
      <c r="A83" s="30" t="s">
        <v>46</v>
      </c>
      <c r="B83" s="74" t="s">
        <v>80</v>
      </c>
      <c r="C83" s="79">
        <v>72</v>
      </c>
      <c r="D83" s="80">
        <v>7.4</v>
      </c>
      <c r="E83" s="80">
        <v>2.98</v>
      </c>
      <c r="F83" s="80">
        <v>29.08</v>
      </c>
      <c r="G83" s="80">
        <v>172.8</v>
      </c>
      <c r="H83" s="82">
        <v>4.8800000000000003E-2</v>
      </c>
      <c r="I83" s="81">
        <v>0.08</v>
      </c>
      <c r="J83" s="81">
        <v>0.20200000000000001</v>
      </c>
      <c r="K83" s="81">
        <v>14.06</v>
      </c>
      <c r="L83" s="81">
        <v>2.1999999999999999E-2</v>
      </c>
      <c r="M83" s="81">
        <v>47.6</v>
      </c>
      <c r="N83" s="81">
        <v>64.099999999999994</v>
      </c>
      <c r="O83" s="81">
        <v>10.68</v>
      </c>
      <c r="P83" s="81">
        <v>67.06</v>
      </c>
      <c r="Q83" s="81">
        <v>0.56000000000000005</v>
      </c>
      <c r="R83" s="81">
        <v>3.3</v>
      </c>
      <c r="S83" s="245">
        <v>71</v>
      </c>
    </row>
    <row r="84" spans="1:19" ht="16.5" thickBot="1" x14ac:dyDescent="0.3">
      <c r="A84" s="27"/>
      <c r="B84" s="107" t="s">
        <v>81</v>
      </c>
      <c r="C84" s="68">
        <v>200</v>
      </c>
      <c r="D84" s="192">
        <v>0.1</v>
      </c>
      <c r="E84" s="192" t="s">
        <v>57</v>
      </c>
      <c r="F84" s="192">
        <v>23.7</v>
      </c>
      <c r="G84" s="192">
        <v>95</v>
      </c>
      <c r="H84" s="200" t="s">
        <v>56</v>
      </c>
      <c r="I84" s="201" t="s">
        <v>56</v>
      </c>
      <c r="J84" s="201" t="s">
        <v>56</v>
      </c>
      <c r="K84" s="201" t="s">
        <v>56</v>
      </c>
      <c r="L84" s="201">
        <v>1.2</v>
      </c>
      <c r="M84" s="201">
        <v>4.8</v>
      </c>
      <c r="N84" s="201">
        <v>5.9</v>
      </c>
      <c r="O84" s="201">
        <v>2.61</v>
      </c>
      <c r="P84" s="201">
        <v>21</v>
      </c>
      <c r="Q84" s="201">
        <v>0.13</v>
      </c>
      <c r="R84" s="201">
        <v>0.01</v>
      </c>
      <c r="S84" s="242">
        <v>64</v>
      </c>
    </row>
    <row r="85" spans="1:19" ht="16.5" thickBot="1" x14ac:dyDescent="0.3">
      <c r="A85" s="27"/>
      <c r="B85" s="67" t="s">
        <v>149</v>
      </c>
      <c r="C85" s="119">
        <v>100</v>
      </c>
      <c r="D85" s="210">
        <v>0.4</v>
      </c>
      <c r="E85" s="210">
        <v>0.4</v>
      </c>
      <c r="F85" s="210">
        <v>9.8000000000000007</v>
      </c>
      <c r="G85" s="210">
        <v>47</v>
      </c>
      <c r="H85" s="211">
        <v>2.1999999999999999E-2</v>
      </c>
      <c r="I85" s="211">
        <v>1.6E-2</v>
      </c>
      <c r="J85" s="211"/>
      <c r="K85" s="211">
        <v>3</v>
      </c>
      <c r="L85" s="211">
        <v>4</v>
      </c>
      <c r="M85" s="211">
        <v>14.08</v>
      </c>
      <c r="N85" s="211">
        <v>9.57</v>
      </c>
      <c r="O85" s="211">
        <v>7.83</v>
      </c>
      <c r="P85" s="211">
        <v>230.74</v>
      </c>
      <c r="Q85" s="211">
        <v>1.91</v>
      </c>
      <c r="R85" s="211">
        <v>1.76</v>
      </c>
      <c r="S85" s="243">
        <v>67</v>
      </c>
    </row>
    <row r="86" spans="1:19" ht="16.5" thickBot="1" x14ac:dyDescent="0.3">
      <c r="A86" s="30"/>
      <c r="B86" s="52"/>
      <c r="C86" s="21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227"/>
    </row>
    <row r="87" spans="1:19" ht="16.5" thickBot="1" x14ac:dyDescent="0.3">
      <c r="A87" s="31"/>
      <c r="B87" s="32" t="s">
        <v>48</v>
      </c>
      <c r="C87" s="167">
        <f>SUM(C83:C86)</f>
        <v>372</v>
      </c>
      <c r="D87" s="188">
        <f t="shared" ref="D87:R87" si="11">SUM(D83:D86)</f>
        <v>7.9</v>
      </c>
      <c r="E87" s="188">
        <f t="shared" si="11"/>
        <v>3.38</v>
      </c>
      <c r="F87" s="188">
        <f t="shared" si="11"/>
        <v>62.58</v>
      </c>
      <c r="G87" s="188">
        <f t="shared" si="11"/>
        <v>314.8</v>
      </c>
      <c r="H87" s="188">
        <f t="shared" si="11"/>
        <v>7.0800000000000002E-2</v>
      </c>
      <c r="I87" s="188">
        <f t="shared" si="11"/>
        <v>9.6000000000000002E-2</v>
      </c>
      <c r="J87" s="188">
        <f t="shared" si="11"/>
        <v>0.20200000000000001</v>
      </c>
      <c r="K87" s="188">
        <f t="shared" si="11"/>
        <v>17.060000000000002</v>
      </c>
      <c r="L87" s="188">
        <f t="shared" si="11"/>
        <v>5.2219999999999995</v>
      </c>
      <c r="M87" s="188">
        <f t="shared" si="11"/>
        <v>66.48</v>
      </c>
      <c r="N87" s="188">
        <f t="shared" si="11"/>
        <v>79.569999999999993</v>
      </c>
      <c r="O87" s="188">
        <f t="shared" si="11"/>
        <v>21.119999999999997</v>
      </c>
      <c r="P87" s="188">
        <f t="shared" si="11"/>
        <v>318.8</v>
      </c>
      <c r="Q87" s="188">
        <f t="shared" si="11"/>
        <v>2.6</v>
      </c>
      <c r="R87" s="188">
        <f t="shared" si="11"/>
        <v>5.0699999999999994</v>
      </c>
      <c r="S87" s="212"/>
    </row>
    <row r="88" spans="1:19" ht="16.5" thickBot="1" x14ac:dyDescent="0.3">
      <c r="A88" s="33"/>
      <c r="B88" s="34" t="s">
        <v>49</v>
      </c>
      <c r="C88" s="171">
        <f>C74+C82+C87</f>
        <v>1885</v>
      </c>
      <c r="D88" s="40">
        <f>SUM(D74,D82,D87,)</f>
        <v>52.822000000000003</v>
      </c>
      <c r="E88" s="40">
        <f>SUM(E74,E82,E87,)</f>
        <v>53.766000000000005</v>
      </c>
      <c r="F88" s="40">
        <f>SUM(F74,F82,F87,)</f>
        <v>279.05500000000001</v>
      </c>
      <c r="G88" s="40">
        <f>SUM(G74,G82,G87,)</f>
        <v>1826.14</v>
      </c>
      <c r="H88" s="40">
        <f>SUM(H74,H82,H87,)</f>
        <v>0.96739999999999993</v>
      </c>
      <c r="I88" s="40">
        <f t="shared" ref="I88:Q88" si="12">SUM(I74,I82,I87,)</f>
        <v>0.8054</v>
      </c>
      <c r="J88" s="40">
        <f t="shared" si="12"/>
        <v>0.71199999999999997</v>
      </c>
      <c r="K88" s="40">
        <f t="shared" si="12"/>
        <v>651.21</v>
      </c>
      <c r="L88" s="40">
        <f t="shared" si="12"/>
        <v>111.252</v>
      </c>
      <c r="M88" s="40">
        <f t="shared" si="12"/>
        <v>420.40999999999997</v>
      </c>
      <c r="N88" s="40">
        <f t="shared" si="12"/>
        <v>887.17000000000007</v>
      </c>
      <c r="O88" s="40">
        <f t="shared" si="12"/>
        <v>274.00999999999993</v>
      </c>
      <c r="P88" s="40">
        <f t="shared" si="12"/>
        <v>2697.4400000000005</v>
      </c>
      <c r="Q88" s="40">
        <f t="shared" si="12"/>
        <v>13.671999999999999</v>
      </c>
      <c r="R88" s="40">
        <f>SUM(R74,R82,R87,)/1000</f>
        <v>0.14577999999999997</v>
      </c>
      <c r="S88" s="213"/>
    </row>
    <row r="89" spans="1:19" ht="32.25" thickBot="1" x14ac:dyDescent="0.3">
      <c r="A89" s="28"/>
      <c r="B89" s="24" t="s">
        <v>50</v>
      </c>
      <c r="C89" s="173"/>
      <c r="D89" s="41">
        <f>D88*100/90</f>
        <v>58.69111111111112</v>
      </c>
      <c r="E89" s="174">
        <f>E88*100/92</f>
        <v>58.44130434782609</v>
      </c>
      <c r="F89" s="174">
        <f>F88*100/383</f>
        <v>72.860313315926888</v>
      </c>
      <c r="G89" s="42">
        <f>G88*100/2720</f>
        <v>67.137500000000003</v>
      </c>
      <c r="H89" s="40">
        <f>H88*100/1.4</f>
        <v>69.099999999999994</v>
      </c>
      <c r="I89" s="41">
        <f>I88*100/1.6</f>
        <v>50.337499999999999</v>
      </c>
      <c r="J89" s="41">
        <f>J88*100/10</f>
        <v>7.12</v>
      </c>
      <c r="K89" s="41">
        <f>K88*100/900</f>
        <v>72.356666666666669</v>
      </c>
      <c r="L89" s="41">
        <f>L88*100/70</f>
        <v>158.93142857142857</v>
      </c>
      <c r="M89" s="41">
        <f>M88*100/1200</f>
        <v>35.034166666666664</v>
      </c>
      <c r="N89" s="41">
        <f>N88*100/1200</f>
        <v>73.930833333333339</v>
      </c>
      <c r="O89" s="41">
        <f>O88*100/300</f>
        <v>91.336666666666645</v>
      </c>
      <c r="P89" s="41">
        <f>P88*100/1200</f>
        <v>224.78666666666672</v>
      </c>
      <c r="Q89" s="42">
        <f>Q88*100/18</f>
        <v>75.955555555555549</v>
      </c>
      <c r="R89" s="41">
        <f>R88*100/0.1</f>
        <v>145.77999999999994</v>
      </c>
      <c r="S89" s="214"/>
    </row>
    <row r="93" spans="1:19" ht="234.75" customHeight="1" x14ac:dyDescent="0.25"/>
    <row r="95" spans="1:19" ht="15.75" thickBot="1" x14ac:dyDescent="0.3">
      <c r="B95" s="9" t="s">
        <v>142</v>
      </c>
    </row>
    <row r="96" spans="1:19" ht="15.75" thickBot="1" x14ac:dyDescent="0.3">
      <c r="A96" s="309" t="s">
        <v>30</v>
      </c>
      <c r="B96" s="309" t="s">
        <v>31</v>
      </c>
      <c r="C96" s="309" t="s">
        <v>32</v>
      </c>
      <c r="D96" s="311" t="s">
        <v>33</v>
      </c>
      <c r="E96" s="312"/>
      <c r="F96" s="313"/>
      <c r="G96" s="309" t="s">
        <v>34</v>
      </c>
      <c r="H96" s="311" t="s">
        <v>0</v>
      </c>
      <c r="I96" s="312"/>
      <c r="J96" s="312"/>
      <c r="K96" s="312"/>
      <c r="L96" s="313"/>
      <c r="M96" s="311" t="s">
        <v>28</v>
      </c>
      <c r="N96" s="312"/>
      <c r="O96" s="312"/>
      <c r="P96" s="312"/>
      <c r="Q96" s="312"/>
      <c r="R96" s="313"/>
      <c r="S96" s="309" t="s">
        <v>35</v>
      </c>
    </row>
    <row r="97" spans="1:19" ht="29.25" thickBot="1" x14ac:dyDescent="0.3">
      <c r="A97" s="310"/>
      <c r="B97" s="310"/>
      <c r="C97" s="310"/>
      <c r="D97" s="11" t="s">
        <v>36</v>
      </c>
      <c r="E97" s="11" t="s">
        <v>37</v>
      </c>
      <c r="F97" s="11" t="s">
        <v>38</v>
      </c>
      <c r="G97" s="310"/>
      <c r="H97" s="6" t="s">
        <v>1</v>
      </c>
      <c r="I97" s="6" t="s">
        <v>24</v>
      </c>
      <c r="J97" s="6" t="s">
        <v>25</v>
      </c>
      <c r="K97" s="6" t="s">
        <v>3</v>
      </c>
      <c r="L97" s="6" t="s">
        <v>2</v>
      </c>
      <c r="M97" s="6" t="s">
        <v>12</v>
      </c>
      <c r="N97" s="6" t="s">
        <v>4</v>
      </c>
      <c r="O97" s="6" t="s">
        <v>5</v>
      </c>
      <c r="P97" s="6" t="s">
        <v>26</v>
      </c>
      <c r="Q97" s="6" t="s">
        <v>6</v>
      </c>
      <c r="R97" s="6" t="s">
        <v>27</v>
      </c>
      <c r="S97" s="310"/>
    </row>
    <row r="98" spans="1:19" x14ac:dyDescent="0.25">
      <c r="A98" s="12"/>
      <c r="B98" s="13" t="s">
        <v>39</v>
      </c>
      <c r="C98" s="307"/>
      <c r="D98" s="307"/>
      <c r="E98" s="307"/>
      <c r="F98" s="307"/>
      <c r="G98" s="307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303"/>
    </row>
    <row r="99" spans="1:19" ht="15.75" thickBot="1" x14ac:dyDescent="0.3">
      <c r="A99" s="15"/>
      <c r="B99" s="16" t="s">
        <v>72</v>
      </c>
      <c r="C99" s="308"/>
      <c r="D99" s="308"/>
      <c r="E99" s="308"/>
      <c r="F99" s="308"/>
      <c r="G99" s="308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304"/>
    </row>
    <row r="100" spans="1:19" ht="16.5" thickBot="1" x14ac:dyDescent="0.3">
      <c r="A100" s="18"/>
      <c r="B100" s="107" t="s">
        <v>86</v>
      </c>
      <c r="C100" s="79">
        <v>200</v>
      </c>
      <c r="D100" s="80">
        <v>16.75</v>
      </c>
      <c r="E100" s="80">
        <v>22.33</v>
      </c>
      <c r="F100" s="80">
        <v>3.39</v>
      </c>
      <c r="G100" s="80">
        <v>281.60000000000002</v>
      </c>
      <c r="H100" s="82">
        <v>0.53200000000000003</v>
      </c>
      <c r="I100" s="81">
        <v>0.433</v>
      </c>
      <c r="J100" s="81">
        <v>3.29</v>
      </c>
      <c r="K100" s="81">
        <v>154</v>
      </c>
      <c r="L100" s="81">
        <v>0.28999999999999998</v>
      </c>
      <c r="M100" s="81">
        <v>105.2</v>
      </c>
      <c r="N100" s="81">
        <v>127.7</v>
      </c>
      <c r="O100" s="81">
        <v>20.21</v>
      </c>
      <c r="P100" s="81">
        <v>210</v>
      </c>
      <c r="Q100" s="81">
        <v>2.75</v>
      </c>
      <c r="R100" s="81">
        <v>27.42</v>
      </c>
      <c r="S100" s="51">
        <v>26</v>
      </c>
    </row>
    <row r="101" spans="1:19" ht="16.5" thickBot="1" x14ac:dyDescent="0.3">
      <c r="A101" s="22"/>
      <c r="B101" s="107" t="s">
        <v>83</v>
      </c>
      <c r="C101" s="79">
        <v>200</v>
      </c>
      <c r="D101" s="80">
        <v>3.98</v>
      </c>
      <c r="E101" s="80">
        <v>4.07</v>
      </c>
      <c r="F101" s="80">
        <v>22.35</v>
      </c>
      <c r="G101" s="80">
        <v>141.75</v>
      </c>
      <c r="H101" s="79">
        <v>0.03</v>
      </c>
      <c r="I101" s="80">
        <v>0.13</v>
      </c>
      <c r="J101" s="80" t="s">
        <v>57</v>
      </c>
      <c r="K101" s="80">
        <v>13.3</v>
      </c>
      <c r="L101" s="80">
        <v>0.52</v>
      </c>
      <c r="M101" s="80">
        <v>111</v>
      </c>
      <c r="N101" s="80">
        <v>107</v>
      </c>
      <c r="O101" s="80">
        <v>30.7</v>
      </c>
      <c r="P101" s="80">
        <v>184</v>
      </c>
      <c r="Q101" s="80">
        <v>1.1000000000000001</v>
      </c>
      <c r="R101" s="80">
        <v>9</v>
      </c>
      <c r="S101" s="51">
        <v>56</v>
      </c>
    </row>
    <row r="102" spans="1:19" ht="16.5" thickBot="1" x14ac:dyDescent="0.3">
      <c r="A102" s="305" t="s">
        <v>41</v>
      </c>
      <c r="B102" s="107" t="s">
        <v>84</v>
      </c>
      <c r="C102" s="79" t="s">
        <v>19</v>
      </c>
      <c r="D102" s="80">
        <v>7.03</v>
      </c>
      <c r="E102" s="80">
        <v>15.31</v>
      </c>
      <c r="F102" s="80">
        <v>17.239999999999998</v>
      </c>
      <c r="G102" s="80">
        <v>238.65</v>
      </c>
      <c r="H102" s="127">
        <v>9.5000000000000001E-2</v>
      </c>
      <c r="I102" s="128">
        <v>0.09</v>
      </c>
      <c r="J102" s="81">
        <v>0.18</v>
      </c>
      <c r="K102" s="128">
        <v>102</v>
      </c>
      <c r="L102" s="128">
        <v>24</v>
      </c>
      <c r="M102" s="128">
        <v>165.7</v>
      </c>
      <c r="N102" s="128">
        <v>131.80000000000001</v>
      </c>
      <c r="O102" s="128">
        <v>25.5</v>
      </c>
      <c r="P102" s="128">
        <v>95.06</v>
      </c>
      <c r="Q102" s="128">
        <v>1.24</v>
      </c>
      <c r="R102" s="128">
        <v>21.62</v>
      </c>
      <c r="S102" s="59">
        <v>2</v>
      </c>
    </row>
    <row r="103" spans="1:19" ht="16.5" thickBot="1" x14ac:dyDescent="0.3">
      <c r="A103" s="305"/>
      <c r="B103" s="107" t="s">
        <v>149</v>
      </c>
      <c r="C103" s="57">
        <v>100</v>
      </c>
      <c r="D103" s="19">
        <v>0.8</v>
      </c>
      <c r="E103" s="19">
        <v>0.2</v>
      </c>
      <c r="F103" s="19">
        <v>7.5</v>
      </c>
      <c r="G103" s="20">
        <v>38</v>
      </c>
      <c r="H103" s="57">
        <v>0.06</v>
      </c>
      <c r="I103" s="19">
        <v>0.03</v>
      </c>
      <c r="J103" s="58"/>
      <c r="K103" s="58">
        <v>10</v>
      </c>
      <c r="L103" s="58">
        <v>38</v>
      </c>
      <c r="M103" s="58">
        <v>35</v>
      </c>
      <c r="N103" s="58">
        <v>17</v>
      </c>
      <c r="O103" s="58">
        <v>11</v>
      </c>
      <c r="P103" s="20">
        <v>155</v>
      </c>
      <c r="Q103" s="19">
        <v>0.1</v>
      </c>
      <c r="R103" s="58">
        <v>0.26</v>
      </c>
      <c r="S103" s="51">
        <v>67</v>
      </c>
    </row>
    <row r="104" spans="1:19" ht="16.5" thickBot="1" x14ac:dyDescent="0.3">
      <c r="A104" s="23" t="s">
        <v>42</v>
      </c>
      <c r="B104" s="24" t="s">
        <v>43</v>
      </c>
      <c r="C104" s="25">
        <v>575</v>
      </c>
      <c r="D104" s="25">
        <f t="shared" ref="D104:R104" si="13">SUM(D100:D103)</f>
        <v>28.560000000000002</v>
      </c>
      <c r="E104" s="25">
        <f t="shared" si="13"/>
        <v>41.910000000000004</v>
      </c>
      <c r="F104" s="25">
        <f t="shared" si="13"/>
        <v>50.480000000000004</v>
      </c>
      <c r="G104" s="25">
        <f t="shared" si="13"/>
        <v>700</v>
      </c>
      <c r="H104" s="25">
        <f t="shared" si="13"/>
        <v>0.71700000000000008</v>
      </c>
      <c r="I104" s="25">
        <f t="shared" si="13"/>
        <v>0.68299999999999994</v>
      </c>
      <c r="J104" s="25">
        <f t="shared" si="13"/>
        <v>3.47</v>
      </c>
      <c r="K104" s="25">
        <f t="shared" si="13"/>
        <v>279.3</v>
      </c>
      <c r="L104" s="25">
        <f t="shared" si="13"/>
        <v>62.81</v>
      </c>
      <c r="M104" s="25">
        <f t="shared" si="13"/>
        <v>416.9</v>
      </c>
      <c r="N104" s="25">
        <f t="shared" si="13"/>
        <v>383.5</v>
      </c>
      <c r="O104" s="25">
        <f t="shared" si="13"/>
        <v>87.41</v>
      </c>
      <c r="P104" s="25">
        <f t="shared" si="13"/>
        <v>644.05999999999995</v>
      </c>
      <c r="Q104" s="25">
        <f t="shared" si="13"/>
        <v>5.1899999999999995</v>
      </c>
      <c r="R104" s="25">
        <f t="shared" si="13"/>
        <v>58.300000000000004</v>
      </c>
      <c r="S104" s="112"/>
    </row>
    <row r="105" spans="1:19" ht="16.5" thickBot="1" x14ac:dyDescent="0.3">
      <c r="A105" s="26"/>
      <c r="B105" s="107" t="s">
        <v>87</v>
      </c>
      <c r="C105" s="129">
        <v>100</v>
      </c>
      <c r="D105" s="138">
        <v>2.2999999999999998</v>
      </c>
      <c r="E105" s="138">
        <v>7.3</v>
      </c>
      <c r="F105" s="138">
        <v>14.5</v>
      </c>
      <c r="G105" s="138">
        <v>133</v>
      </c>
      <c r="H105" s="82">
        <v>9.4E-2</v>
      </c>
      <c r="I105" s="81">
        <v>6.0999999999999999E-2</v>
      </c>
      <c r="J105" s="81" t="s">
        <v>56</v>
      </c>
      <c r="K105" s="81">
        <v>224.84</v>
      </c>
      <c r="L105" s="81">
        <v>3.56</v>
      </c>
      <c r="M105" s="81">
        <v>20.05</v>
      </c>
      <c r="N105" s="81">
        <v>91.39</v>
      </c>
      <c r="O105" s="81">
        <v>36.74</v>
      </c>
      <c r="P105" s="81">
        <v>286.57</v>
      </c>
      <c r="Q105" s="81">
        <v>1.2</v>
      </c>
      <c r="R105" s="81">
        <v>3.34</v>
      </c>
      <c r="S105" s="51">
        <v>1</v>
      </c>
    </row>
    <row r="106" spans="1:19" ht="16.5" thickBot="1" x14ac:dyDescent="0.3">
      <c r="A106" s="26"/>
      <c r="B106" s="107" t="s">
        <v>88</v>
      </c>
      <c r="C106" s="79">
        <v>250</v>
      </c>
      <c r="D106" s="80">
        <v>3.81</v>
      </c>
      <c r="E106" s="80">
        <v>4</v>
      </c>
      <c r="F106" s="80">
        <v>10.41</v>
      </c>
      <c r="G106" s="80">
        <v>93</v>
      </c>
      <c r="H106" s="82">
        <v>0.09</v>
      </c>
      <c r="I106" s="81">
        <v>3.6999999999999998E-2</v>
      </c>
      <c r="J106" s="81" t="s">
        <v>57</v>
      </c>
      <c r="K106" s="81">
        <v>81.8</v>
      </c>
      <c r="L106" s="81">
        <v>2.35</v>
      </c>
      <c r="M106" s="81">
        <v>19.399999999999999</v>
      </c>
      <c r="N106" s="81">
        <v>41.79</v>
      </c>
      <c r="O106" s="81">
        <v>18.04</v>
      </c>
      <c r="P106" s="81">
        <v>269</v>
      </c>
      <c r="Q106" s="81">
        <v>0.51</v>
      </c>
      <c r="R106" s="81">
        <v>3.97</v>
      </c>
      <c r="S106" s="51">
        <v>20</v>
      </c>
    </row>
    <row r="107" spans="1:19" ht="32.25" thickBot="1" x14ac:dyDescent="0.3">
      <c r="A107" s="27" t="s">
        <v>44</v>
      </c>
      <c r="B107" s="130" t="s">
        <v>92</v>
      </c>
      <c r="C107" s="79">
        <v>100</v>
      </c>
      <c r="D107" s="81">
        <v>19.23</v>
      </c>
      <c r="E107" s="81">
        <v>13.8</v>
      </c>
      <c r="F107" s="81">
        <v>2.04</v>
      </c>
      <c r="G107" s="81">
        <v>208.8</v>
      </c>
      <c r="H107" s="82">
        <v>5.8999999999999997E-2</v>
      </c>
      <c r="I107" s="81">
        <v>4.0000000000000001E-3</v>
      </c>
      <c r="J107" s="81" t="s">
        <v>55</v>
      </c>
      <c r="K107" s="81">
        <v>8.4600000000000009</v>
      </c>
      <c r="L107" s="81">
        <v>3.98</v>
      </c>
      <c r="M107" s="81">
        <v>38.35</v>
      </c>
      <c r="N107" s="81">
        <v>137.66999999999999</v>
      </c>
      <c r="O107" s="81">
        <v>21.33</v>
      </c>
      <c r="P107" s="81">
        <v>36.28</v>
      </c>
      <c r="Q107" s="81">
        <v>1.38</v>
      </c>
      <c r="R107" s="81">
        <v>0.88</v>
      </c>
      <c r="S107" s="51">
        <v>39</v>
      </c>
    </row>
    <row r="108" spans="1:19" ht="16.5" thickBot="1" x14ac:dyDescent="0.3">
      <c r="A108" s="27"/>
      <c r="B108" s="107" t="s">
        <v>89</v>
      </c>
      <c r="C108" s="83">
        <v>180</v>
      </c>
      <c r="D108" s="137">
        <v>6.12</v>
      </c>
      <c r="E108" s="137">
        <v>5.2</v>
      </c>
      <c r="F108" s="137">
        <v>36</v>
      </c>
      <c r="G108" s="137">
        <v>215.3</v>
      </c>
      <c r="H108" s="79">
        <v>7.1999999999999995E-2</v>
      </c>
      <c r="I108" s="80">
        <v>3.5999999999999997E-2</v>
      </c>
      <c r="J108" s="80">
        <v>0.09</v>
      </c>
      <c r="K108" s="80">
        <v>31.9</v>
      </c>
      <c r="L108" s="80" t="s">
        <v>57</v>
      </c>
      <c r="M108" s="80">
        <v>13.2</v>
      </c>
      <c r="N108" s="80">
        <v>48</v>
      </c>
      <c r="O108" s="80">
        <v>8.4</v>
      </c>
      <c r="P108" s="80">
        <v>63.6</v>
      </c>
      <c r="Q108" s="80">
        <v>0.84</v>
      </c>
      <c r="R108" s="80">
        <v>0.96</v>
      </c>
      <c r="S108" s="51">
        <v>45</v>
      </c>
    </row>
    <row r="109" spans="1:19" ht="16.5" thickBot="1" x14ac:dyDescent="0.3">
      <c r="A109" s="306"/>
      <c r="B109" s="107" t="s">
        <v>9</v>
      </c>
      <c r="C109" s="1">
        <v>200</v>
      </c>
      <c r="D109" s="69">
        <v>0.1</v>
      </c>
      <c r="E109" s="70" t="s">
        <v>55</v>
      </c>
      <c r="F109" s="70">
        <v>9</v>
      </c>
      <c r="G109" s="70">
        <v>36</v>
      </c>
      <c r="H109" s="69" t="s">
        <v>56</v>
      </c>
      <c r="I109" s="70">
        <v>0.01</v>
      </c>
      <c r="J109" s="70" t="s">
        <v>56</v>
      </c>
      <c r="K109" s="70">
        <v>0.3</v>
      </c>
      <c r="L109" s="70">
        <v>0.04</v>
      </c>
      <c r="M109" s="70">
        <v>4.5</v>
      </c>
      <c r="N109" s="70">
        <v>7.2</v>
      </c>
      <c r="O109" s="70">
        <v>3.8</v>
      </c>
      <c r="P109" s="70">
        <v>20.8</v>
      </c>
      <c r="Q109" s="70">
        <v>0.7</v>
      </c>
      <c r="R109" s="70" t="s">
        <v>55</v>
      </c>
      <c r="S109" s="51">
        <v>53</v>
      </c>
    </row>
    <row r="110" spans="1:19" ht="16.5" thickBot="1" x14ac:dyDescent="0.3">
      <c r="A110" s="306"/>
      <c r="B110" s="107" t="s">
        <v>10</v>
      </c>
      <c r="C110" s="1">
        <v>55</v>
      </c>
      <c r="D110" s="2">
        <v>4.4000000000000004</v>
      </c>
      <c r="E110" s="2">
        <v>0.55000000000000004</v>
      </c>
      <c r="F110" s="2">
        <v>25.3</v>
      </c>
      <c r="G110" s="2">
        <v>123.75</v>
      </c>
      <c r="H110" s="2">
        <v>6.0499999999999998E-2</v>
      </c>
      <c r="I110" s="2">
        <v>1.6500000000000001E-2</v>
      </c>
      <c r="J110" s="2">
        <v>0</v>
      </c>
      <c r="K110" s="2">
        <v>0</v>
      </c>
      <c r="L110" s="2">
        <v>0</v>
      </c>
      <c r="M110" s="2">
        <v>11</v>
      </c>
      <c r="N110" s="2">
        <v>35.75</v>
      </c>
      <c r="O110" s="2">
        <v>7.7</v>
      </c>
      <c r="P110" s="20">
        <v>51.15</v>
      </c>
      <c r="Q110" s="19">
        <v>0.60499999999999998</v>
      </c>
      <c r="R110" s="58">
        <v>21.23</v>
      </c>
      <c r="S110" s="51">
        <v>79</v>
      </c>
    </row>
    <row r="111" spans="1:19" ht="16.5" thickBot="1" x14ac:dyDescent="0.3">
      <c r="A111" s="306"/>
      <c r="B111" s="107" t="s">
        <v>11</v>
      </c>
      <c r="C111" s="1">
        <v>48</v>
      </c>
      <c r="D111" s="2">
        <v>3.1920000000000002</v>
      </c>
      <c r="E111" s="2">
        <v>0.57599999999999996</v>
      </c>
      <c r="F111" s="2">
        <v>25.44</v>
      </c>
      <c r="G111" s="2">
        <v>119.52</v>
      </c>
      <c r="H111" s="2">
        <v>8.1600000000000006E-2</v>
      </c>
      <c r="I111" s="2">
        <v>3.8399999999999997E-2</v>
      </c>
      <c r="J111" s="2">
        <v>0</v>
      </c>
      <c r="K111" s="2">
        <v>0</v>
      </c>
      <c r="L111" s="2">
        <v>0</v>
      </c>
      <c r="M111" s="2">
        <v>13.92</v>
      </c>
      <c r="N111" s="2">
        <v>72</v>
      </c>
      <c r="O111" s="2">
        <v>22.56</v>
      </c>
      <c r="P111" s="71">
        <v>112</v>
      </c>
      <c r="Q111" s="72">
        <v>1.8720000000000001</v>
      </c>
      <c r="R111" s="58">
        <v>24.48</v>
      </c>
      <c r="S111" s="73">
        <v>80</v>
      </c>
    </row>
    <row r="112" spans="1:19" ht="16.5" thickBot="1" x14ac:dyDescent="0.3">
      <c r="A112" s="28"/>
      <c r="B112" s="24" t="s">
        <v>45</v>
      </c>
      <c r="C112" s="25">
        <f>SUM(C105:C111)</f>
        <v>933</v>
      </c>
      <c r="D112" s="25">
        <f t="shared" ref="D112:R112" si="14">SUM(D105:D111)</f>
        <v>39.152000000000001</v>
      </c>
      <c r="E112" s="25">
        <f t="shared" si="14"/>
        <v>31.426000000000002</v>
      </c>
      <c r="F112" s="25">
        <f t="shared" si="14"/>
        <v>122.69</v>
      </c>
      <c r="G112" s="25">
        <f t="shared" si="14"/>
        <v>929.37</v>
      </c>
      <c r="H112" s="25">
        <f t="shared" si="14"/>
        <v>0.45710000000000001</v>
      </c>
      <c r="I112" s="25">
        <f t="shared" si="14"/>
        <v>0.20290000000000002</v>
      </c>
      <c r="J112" s="25">
        <f t="shared" si="14"/>
        <v>0.09</v>
      </c>
      <c r="K112" s="25">
        <f t="shared" si="14"/>
        <v>347.29999999999995</v>
      </c>
      <c r="L112" s="25">
        <f t="shared" si="14"/>
        <v>9.93</v>
      </c>
      <c r="M112" s="25">
        <f t="shared" si="14"/>
        <v>120.42000000000002</v>
      </c>
      <c r="N112" s="25">
        <f t="shared" si="14"/>
        <v>433.8</v>
      </c>
      <c r="O112" s="25">
        <f t="shared" si="14"/>
        <v>118.57000000000001</v>
      </c>
      <c r="P112" s="25">
        <f t="shared" si="14"/>
        <v>839.39999999999986</v>
      </c>
      <c r="Q112" s="25">
        <f t="shared" si="14"/>
        <v>7.1069999999999993</v>
      </c>
      <c r="R112" s="25">
        <f t="shared" si="14"/>
        <v>54.86</v>
      </c>
      <c r="S112" s="113"/>
    </row>
    <row r="113" spans="1:19" ht="16.5" thickBot="1" x14ac:dyDescent="0.3">
      <c r="A113" s="30" t="s">
        <v>46</v>
      </c>
      <c r="B113" s="107" t="s">
        <v>90</v>
      </c>
      <c r="C113" s="79">
        <v>50</v>
      </c>
      <c r="D113" s="80">
        <v>3.35</v>
      </c>
      <c r="E113" s="80">
        <v>4.25</v>
      </c>
      <c r="F113" s="80">
        <v>35.950000000000003</v>
      </c>
      <c r="G113" s="80">
        <v>195.5</v>
      </c>
      <c r="H113" s="79">
        <v>0.04</v>
      </c>
      <c r="I113" s="80">
        <v>2.5000000000000001E-2</v>
      </c>
      <c r="J113" s="80">
        <v>6.25E-2</v>
      </c>
      <c r="K113" s="80">
        <v>5.65</v>
      </c>
      <c r="L113" s="80" t="s">
        <v>144</v>
      </c>
      <c r="M113" s="80">
        <v>14.5</v>
      </c>
      <c r="N113" s="80">
        <v>45</v>
      </c>
      <c r="O113" s="80">
        <v>10</v>
      </c>
      <c r="P113" s="80">
        <v>55</v>
      </c>
      <c r="Q113" s="80">
        <v>1.05</v>
      </c>
      <c r="R113" s="80">
        <v>2.625</v>
      </c>
      <c r="S113" s="73">
        <v>76</v>
      </c>
    </row>
    <row r="114" spans="1:19" ht="16.5" thickBot="1" x14ac:dyDescent="0.3">
      <c r="A114" s="27"/>
      <c r="B114" s="107" t="s">
        <v>91</v>
      </c>
      <c r="C114" s="95">
        <v>200</v>
      </c>
      <c r="D114" s="93">
        <v>8</v>
      </c>
      <c r="E114" s="93">
        <v>5</v>
      </c>
      <c r="F114" s="93">
        <v>14</v>
      </c>
      <c r="G114" s="94">
        <v>133</v>
      </c>
      <c r="H114" s="19">
        <v>0.48</v>
      </c>
      <c r="I114" s="20">
        <v>0.4</v>
      </c>
      <c r="J114" s="19"/>
      <c r="K114" s="58">
        <v>44</v>
      </c>
      <c r="L114" s="58">
        <v>1.4</v>
      </c>
      <c r="M114" s="20">
        <v>216</v>
      </c>
      <c r="N114" s="19">
        <v>188</v>
      </c>
      <c r="O114" s="20">
        <v>32</v>
      </c>
      <c r="P114" s="19">
        <v>258</v>
      </c>
      <c r="Q114" s="20">
        <v>0.2</v>
      </c>
      <c r="R114" s="19"/>
      <c r="S114" s="113">
        <v>65</v>
      </c>
    </row>
    <row r="115" spans="1:19" ht="16.5" thickBot="1" x14ac:dyDescent="0.3">
      <c r="A115" s="27"/>
      <c r="B115" s="67" t="s">
        <v>149</v>
      </c>
      <c r="C115" s="20">
        <v>100</v>
      </c>
      <c r="D115" s="87">
        <v>0.4</v>
      </c>
      <c r="E115" s="87">
        <v>0.4</v>
      </c>
      <c r="F115" s="87">
        <v>9.8000000000000007</v>
      </c>
      <c r="G115" s="87">
        <v>47</v>
      </c>
      <c r="H115" s="111">
        <v>2.1999999999999999E-2</v>
      </c>
      <c r="I115" s="111">
        <v>1.6E-2</v>
      </c>
      <c r="J115" s="111"/>
      <c r="K115" s="111">
        <v>3</v>
      </c>
      <c r="L115" s="111">
        <v>4</v>
      </c>
      <c r="M115" s="111">
        <v>14.08</v>
      </c>
      <c r="N115" s="111">
        <v>9.57</v>
      </c>
      <c r="O115" s="111">
        <v>7.83</v>
      </c>
      <c r="P115" s="111">
        <v>230.74</v>
      </c>
      <c r="Q115" s="111">
        <v>1.91</v>
      </c>
      <c r="R115" s="111">
        <v>1.76</v>
      </c>
      <c r="S115" s="106">
        <v>67</v>
      </c>
    </row>
    <row r="116" spans="1:19" ht="15.75" thickBot="1" x14ac:dyDescent="0.3">
      <c r="A116" s="30"/>
      <c r="B116" s="52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19" ht="16.5" thickBot="1" x14ac:dyDescent="0.3">
      <c r="A117" s="31"/>
      <c r="B117" s="32" t="s">
        <v>48</v>
      </c>
      <c r="C117" s="11">
        <f>SUM(C113:C116)</f>
        <v>350</v>
      </c>
      <c r="D117" s="11">
        <f t="shared" ref="D117:R117" si="15">SUM(D113:D116)</f>
        <v>11.75</v>
      </c>
      <c r="E117" s="11">
        <f t="shared" si="15"/>
        <v>9.65</v>
      </c>
      <c r="F117" s="11">
        <f t="shared" si="15"/>
        <v>59.75</v>
      </c>
      <c r="G117" s="11">
        <f t="shared" si="15"/>
        <v>375.5</v>
      </c>
      <c r="H117" s="11">
        <f t="shared" si="15"/>
        <v>0.54200000000000004</v>
      </c>
      <c r="I117" s="11">
        <f t="shared" si="15"/>
        <v>0.44100000000000006</v>
      </c>
      <c r="J117" s="11">
        <f t="shared" si="15"/>
        <v>6.25E-2</v>
      </c>
      <c r="K117" s="11">
        <f t="shared" si="15"/>
        <v>52.65</v>
      </c>
      <c r="L117" s="11">
        <f t="shared" si="15"/>
        <v>5.4</v>
      </c>
      <c r="M117" s="11">
        <f t="shared" si="15"/>
        <v>244.58</v>
      </c>
      <c r="N117" s="11">
        <f t="shared" si="15"/>
        <v>242.57</v>
      </c>
      <c r="O117" s="11">
        <f t="shared" si="15"/>
        <v>49.83</v>
      </c>
      <c r="P117" s="11">
        <f t="shared" si="15"/>
        <v>543.74</v>
      </c>
      <c r="Q117" s="11">
        <f t="shared" si="15"/>
        <v>3.16</v>
      </c>
      <c r="R117" s="11">
        <f t="shared" si="15"/>
        <v>4.3849999999999998</v>
      </c>
      <c r="S117" s="43"/>
    </row>
    <row r="118" spans="1:19" ht="16.5" thickBot="1" x14ac:dyDescent="0.3">
      <c r="A118" s="33"/>
      <c r="B118" s="34" t="s">
        <v>49</v>
      </c>
      <c r="C118" s="35">
        <f>C104+C112+C117</f>
        <v>1858</v>
      </c>
      <c r="D118" s="48">
        <f>SUM(D104,D112,D117,)</f>
        <v>79.462000000000003</v>
      </c>
      <c r="E118" s="48">
        <f>SUM(E104,E112,E117,)</f>
        <v>82.986000000000018</v>
      </c>
      <c r="F118" s="48">
        <f>SUM(F104,F112,F117,)</f>
        <v>232.92000000000002</v>
      </c>
      <c r="G118" s="48">
        <f>SUM(G104,G112,G117,)</f>
        <v>2004.87</v>
      </c>
      <c r="H118" s="48">
        <f>SUM(H104,H112,H117,)</f>
        <v>1.7161000000000002</v>
      </c>
      <c r="I118" s="48">
        <f t="shared" ref="I118:Q118" si="16">SUM(I104,I112,I117,)</f>
        <v>1.3269</v>
      </c>
      <c r="J118" s="48">
        <f t="shared" si="16"/>
        <v>3.6225000000000001</v>
      </c>
      <c r="K118" s="48">
        <f t="shared" si="16"/>
        <v>679.24999999999989</v>
      </c>
      <c r="L118" s="48">
        <f t="shared" si="16"/>
        <v>78.140000000000015</v>
      </c>
      <c r="M118" s="48">
        <f t="shared" si="16"/>
        <v>781.9</v>
      </c>
      <c r="N118" s="48">
        <f t="shared" si="16"/>
        <v>1059.8699999999999</v>
      </c>
      <c r="O118" s="48">
        <f t="shared" si="16"/>
        <v>255.81</v>
      </c>
      <c r="P118" s="48">
        <f t="shared" si="16"/>
        <v>2027.1999999999998</v>
      </c>
      <c r="Q118" s="48">
        <f t="shared" si="16"/>
        <v>15.456999999999999</v>
      </c>
      <c r="R118" s="48">
        <f>SUM(R104,R112,R117,)/1000</f>
        <v>0.117545</v>
      </c>
      <c r="S118" s="9"/>
    </row>
    <row r="119" spans="1:19" ht="32.25" thickBot="1" x14ac:dyDescent="0.3">
      <c r="A119" s="28"/>
      <c r="B119" s="24" t="s">
        <v>50</v>
      </c>
      <c r="C119" s="36"/>
      <c r="D119" s="41">
        <f>D118*100/90</f>
        <v>88.291111111111121</v>
      </c>
      <c r="E119" s="174">
        <f>E118*100/92</f>
        <v>90.202173913043495</v>
      </c>
      <c r="F119" s="174">
        <f>F118*100/383</f>
        <v>60.814621409921671</v>
      </c>
      <c r="G119" s="42">
        <f>G118*100/2720</f>
        <v>73.708455882352936</v>
      </c>
      <c r="H119" s="40">
        <f>H118*100/1.4</f>
        <v>122.57857142857145</v>
      </c>
      <c r="I119" s="41">
        <f>I118*100/1.6</f>
        <v>82.931249999999991</v>
      </c>
      <c r="J119" s="41">
        <f>J118*100/10</f>
        <v>36.225000000000001</v>
      </c>
      <c r="K119" s="41">
        <f>K118*100/900</f>
        <v>75.4722222222222</v>
      </c>
      <c r="L119" s="41">
        <f>L118*100/70</f>
        <v>111.62857142857145</v>
      </c>
      <c r="M119" s="41">
        <f>M118*100/1200</f>
        <v>65.158333333333331</v>
      </c>
      <c r="N119" s="41">
        <f>N118*100/1200</f>
        <v>88.322499999999991</v>
      </c>
      <c r="O119" s="41">
        <f>O118*100/300</f>
        <v>85.27</v>
      </c>
      <c r="P119" s="41">
        <f>P118*100/1200</f>
        <v>168.93333333333331</v>
      </c>
      <c r="Q119" s="42">
        <f>Q118*100/18</f>
        <v>85.872222222222206</v>
      </c>
      <c r="R119" s="41">
        <f>R118*100/0.1</f>
        <v>117.545</v>
      </c>
      <c r="S119" s="45"/>
    </row>
    <row r="122" spans="1:19" ht="16.5" customHeight="1" x14ac:dyDescent="0.25"/>
    <row r="123" spans="1:19" ht="16.5" customHeight="1" thickBot="1" x14ac:dyDescent="0.3">
      <c r="B123" s="9" t="s">
        <v>142</v>
      </c>
    </row>
    <row r="124" spans="1:19" ht="15.75" thickBot="1" x14ac:dyDescent="0.3">
      <c r="A124" s="309" t="s">
        <v>30</v>
      </c>
      <c r="B124" s="309" t="s">
        <v>31</v>
      </c>
      <c r="C124" s="309" t="s">
        <v>32</v>
      </c>
      <c r="D124" s="311" t="s">
        <v>33</v>
      </c>
      <c r="E124" s="312"/>
      <c r="F124" s="313"/>
      <c r="G124" s="309" t="s">
        <v>34</v>
      </c>
      <c r="H124" s="311" t="s">
        <v>0</v>
      </c>
      <c r="I124" s="312"/>
      <c r="J124" s="312"/>
      <c r="K124" s="312"/>
      <c r="L124" s="313"/>
      <c r="M124" s="311" t="s">
        <v>28</v>
      </c>
      <c r="N124" s="312"/>
      <c r="O124" s="312"/>
      <c r="P124" s="312"/>
      <c r="Q124" s="312"/>
      <c r="R124" s="313"/>
      <c r="S124" s="309" t="s">
        <v>35</v>
      </c>
    </row>
    <row r="125" spans="1:19" ht="29.25" thickBot="1" x14ac:dyDescent="0.3">
      <c r="A125" s="310"/>
      <c r="B125" s="310"/>
      <c r="C125" s="310"/>
      <c r="D125" s="11" t="s">
        <v>36</v>
      </c>
      <c r="E125" s="11" t="s">
        <v>37</v>
      </c>
      <c r="F125" s="11" t="s">
        <v>38</v>
      </c>
      <c r="G125" s="310"/>
      <c r="H125" s="6" t="s">
        <v>1</v>
      </c>
      <c r="I125" s="6" t="s">
        <v>24</v>
      </c>
      <c r="J125" s="6" t="s">
        <v>25</v>
      </c>
      <c r="K125" s="6" t="s">
        <v>3</v>
      </c>
      <c r="L125" s="6" t="s">
        <v>2</v>
      </c>
      <c r="M125" s="6" t="s">
        <v>12</v>
      </c>
      <c r="N125" s="6" t="s">
        <v>4</v>
      </c>
      <c r="O125" s="6" t="s">
        <v>5</v>
      </c>
      <c r="P125" s="6" t="s">
        <v>26</v>
      </c>
      <c r="Q125" s="6" t="s">
        <v>6</v>
      </c>
      <c r="R125" s="6" t="s">
        <v>27</v>
      </c>
      <c r="S125" s="310"/>
    </row>
    <row r="126" spans="1:19" x14ac:dyDescent="0.25">
      <c r="A126" s="12"/>
      <c r="B126" s="13" t="s">
        <v>39</v>
      </c>
      <c r="C126" s="307"/>
      <c r="D126" s="307"/>
      <c r="E126" s="307"/>
      <c r="F126" s="307"/>
      <c r="G126" s="307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303"/>
    </row>
    <row r="127" spans="1:19" ht="15.75" thickBot="1" x14ac:dyDescent="0.3">
      <c r="A127" s="15"/>
      <c r="B127" s="16" t="s">
        <v>82</v>
      </c>
      <c r="C127" s="308"/>
      <c r="D127" s="308"/>
      <c r="E127" s="308"/>
      <c r="F127" s="308"/>
      <c r="G127" s="308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304"/>
    </row>
    <row r="128" spans="1:19" ht="32.25" thickBot="1" x14ac:dyDescent="0.3">
      <c r="A128" s="18"/>
      <c r="B128" s="5" t="s">
        <v>103</v>
      </c>
      <c r="C128" s="79">
        <v>100</v>
      </c>
      <c r="D128" s="257">
        <v>9.6</v>
      </c>
      <c r="E128" s="257">
        <v>10.412000000000001</v>
      </c>
      <c r="F128" s="257">
        <v>8.6359999999999992</v>
      </c>
      <c r="G128" s="257">
        <v>166.77199999999999</v>
      </c>
      <c r="H128" s="205">
        <v>5.9400000000000001E-2</v>
      </c>
      <c r="I128" s="206">
        <v>5.4600000000000003E-2</v>
      </c>
      <c r="J128" s="206">
        <v>4.2000000000000003E-2</v>
      </c>
      <c r="K128" s="206">
        <v>7.63</v>
      </c>
      <c r="L128" s="206">
        <v>0.378</v>
      </c>
      <c r="M128" s="206">
        <v>24.8</v>
      </c>
      <c r="N128" s="206">
        <v>92.93</v>
      </c>
      <c r="O128" s="206">
        <v>39.444000000000003</v>
      </c>
      <c r="P128" s="206">
        <v>148.15</v>
      </c>
      <c r="Q128" s="206">
        <v>0.876</v>
      </c>
      <c r="R128" s="206">
        <v>4.5448000000000004</v>
      </c>
      <c r="S128" s="146">
        <v>42</v>
      </c>
    </row>
    <row r="129" spans="1:19" ht="16.5" thickBot="1" x14ac:dyDescent="0.3">
      <c r="A129" s="22"/>
      <c r="B129" s="133" t="s">
        <v>94</v>
      </c>
      <c r="C129" s="79">
        <v>200</v>
      </c>
      <c r="D129" s="206">
        <v>4.8</v>
      </c>
      <c r="E129" s="206">
        <v>6</v>
      </c>
      <c r="F129" s="206">
        <v>49.3</v>
      </c>
      <c r="G129" s="206">
        <v>270.5</v>
      </c>
      <c r="H129" s="205">
        <v>0.04</v>
      </c>
      <c r="I129" s="206">
        <v>0.04</v>
      </c>
      <c r="J129" s="206">
        <v>0.09</v>
      </c>
      <c r="K129" s="206">
        <v>35.5</v>
      </c>
      <c r="L129" s="206">
        <v>1.92</v>
      </c>
      <c r="M129" s="206">
        <v>8</v>
      </c>
      <c r="N129" s="206">
        <v>96</v>
      </c>
      <c r="O129" s="206">
        <v>32</v>
      </c>
      <c r="P129" s="206">
        <v>61.3</v>
      </c>
      <c r="Q129" s="206">
        <v>0.67</v>
      </c>
      <c r="R129" s="206">
        <v>1.07</v>
      </c>
      <c r="S129" s="146">
        <v>46</v>
      </c>
    </row>
    <row r="130" spans="1:19" ht="16.5" thickBot="1" x14ac:dyDescent="0.3">
      <c r="A130" s="305" t="s">
        <v>41</v>
      </c>
      <c r="B130" s="56" t="s">
        <v>95</v>
      </c>
      <c r="C130" s="118">
        <v>200</v>
      </c>
      <c r="D130" s="249">
        <v>0.2</v>
      </c>
      <c r="E130" s="250">
        <v>0.01</v>
      </c>
      <c r="F130" s="250">
        <v>9.9</v>
      </c>
      <c r="G130" s="251">
        <v>41</v>
      </c>
      <c r="H130" s="252">
        <v>1E-3</v>
      </c>
      <c r="I130" s="253">
        <v>8.9999999999999998E-4</v>
      </c>
      <c r="J130" s="254"/>
      <c r="K130" s="253">
        <v>0.05</v>
      </c>
      <c r="L130" s="254">
        <v>2.2000000000000002</v>
      </c>
      <c r="M130" s="253">
        <v>15.8</v>
      </c>
      <c r="N130" s="254">
        <v>8</v>
      </c>
      <c r="O130" s="253">
        <v>6</v>
      </c>
      <c r="P130" s="254">
        <v>33.700000000000003</v>
      </c>
      <c r="Q130" s="253">
        <v>0.78</v>
      </c>
      <c r="R130" s="255">
        <v>5.0000000000000001E-3</v>
      </c>
      <c r="S130" s="146">
        <v>55</v>
      </c>
    </row>
    <row r="131" spans="1:19" ht="19.5" customHeight="1" thickBot="1" x14ac:dyDescent="0.3">
      <c r="A131" s="305"/>
      <c r="B131" s="56" t="s">
        <v>14</v>
      </c>
      <c r="C131" s="79" t="s">
        <v>145</v>
      </c>
      <c r="D131" s="206">
        <v>3.73</v>
      </c>
      <c r="E131" s="206">
        <v>11.41</v>
      </c>
      <c r="F131" s="206">
        <v>17.239999999999998</v>
      </c>
      <c r="G131" s="206">
        <v>190.65</v>
      </c>
      <c r="H131" s="233">
        <v>0.09</v>
      </c>
      <c r="I131" s="234">
        <v>4.4999999999999998E-2</v>
      </c>
      <c r="J131" s="234">
        <v>0.18</v>
      </c>
      <c r="K131" s="234">
        <v>63</v>
      </c>
      <c r="L131" s="234" t="s">
        <v>56</v>
      </c>
      <c r="M131" s="234">
        <v>15.7</v>
      </c>
      <c r="N131" s="234">
        <v>51.8</v>
      </c>
      <c r="O131" s="234">
        <v>18.5</v>
      </c>
      <c r="P131" s="234">
        <v>77.56</v>
      </c>
      <c r="Q131" s="234">
        <v>1.1499999999999999</v>
      </c>
      <c r="R131" s="234">
        <v>21.62</v>
      </c>
      <c r="S131" s="146">
        <v>1</v>
      </c>
    </row>
    <row r="132" spans="1:19" ht="16.5" thickBot="1" x14ac:dyDescent="0.3">
      <c r="A132" s="305"/>
      <c r="B132" s="56" t="s">
        <v>104</v>
      </c>
      <c r="C132" s="120">
        <v>30</v>
      </c>
      <c r="D132" s="197">
        <v>2.4</v>
      </c>
      <c r="E132" s="199">
        <v>0.3</v>
      </c>
      <c r="F132" s="197">
        <v>13.8</v>
      </c>
      <c r="G132" s="199">
        <v>67.5</v>
      </c>
      <c r="H132" s="197">
        <v>3.3000000000000002E-2</v>
      </c>
      <c r="I132" s="198">
        <v>8.9999999999999993E-3</v>
      </c>
      <c r="J132" s="198"/>
      <c r="K132" s="198"/>
      <c r="L132" s="198"/>
      <c r="M132" s="198">
        <v>6</v>
      </c>
      <c r="N132" s="198">
        <v>19.5</v>
      </c>
      <c r="O132" s="198">
        <v>4.2</v>
      </c>
      <c r="P132" s="199">
        <v>27.9</v>
      </c>
      <c r="Q132" s="197">
        <v>0.33</v>
      </c>
      <c r="R132" s="198">
        <v>11.58</v>
      </c>
      <c r="S132" s="154">
        <v>79</v>
      </c>
    </row>
    <row r="133" spans="1:19" ht="16.5" thickBot="1" x14ac:dyDescent="0.3">
      <c r="A133" s="23" t="s">
        <v>42</v>
      </c>
      <c r="B133" s="24" t="s">
        <v>43</v>
      </c>
      <c r="C133" s="25">
        <v>590</v>
      </c>
      <c r="D133" s="139">
        <f t="shared" ref="D133:R133" si="17">SUM(D128:D132)</f>
        <v>20.729999999999997</v>
      </c>
      <c r="E133" s="139">
        <f t="shared" si="17"/>
        <v>28.132000000000001</v>
      </c>
      <c r="F133" s="139">
        <f t="shared" si="17"/>
        <v>98.875999999999991</v>
      </c>
      <c r="G133" s="139">
        <f t="shared" si="17"/>
        <v>736.42200000000003</v>
      </c>
      <c r="H133" s="139">
        <f t="shared" si="17"/>
        <v>0.22340000000000002</v>
      </c>
      <c r="I133" s="139">
        <f t="shared" si="17"/>
        <v>0.14950000000000002</v>
      </c>
      <c r="J133" s="139">
        <f t="shared" si="17"/>
        <v>0.312</v>
      </c>
      <c r="K133" s="139">
        <f t="shared" si="17"/>
        <v>106.18</v>
      </c>
      <c r="L133" s="139">
        <f t="shared" si="17"/>
        <v>4.4980000000000002</v>
      </c>
      <c r="M133" s="139">
        <f t="shared" si="17"/>
        <v>70.3</v>
      </c>
      <c r="N133" s="139">
        <f t="shared" si="17"/>
        <v>268.23</v>
      </c>
      <c r="O133" s="139">
        <f t="shared" si="17"/>
        <v>100.14400000000001</v>
      </c>
      <c r="P133" s="139">
        <f t="shared" si="17"/>
        <v>348.60999999999996</v>
      </c>
      <c r="Q133" s="139">
        <f t="shared" si="17"/>
        <v>3.806</v>
      </c>
      <c r="R133" s="139">
        <f t="shared" si="17"/>
        <v>38.819800000000001</v>
      </c>
      <c r="S133" s="29"/>
    </row>
    <row r="134" spans="1:19" ht="16.5" thickBot="1" x14ac:dyDescent="0.3">
      <c r="A134" s="26"/>
      <c r="B134" s="104" t="s">
        <v>17</v>
      </c>
      <c r="C134" s="82">
        <v>100</v>
      </c>
      <c r="D134" s="234">
        <v>1.5</v>
      </c>
      <c r="E134" s="234">
        <v>10.1</v>
      </c>
      <c r="F134" s="234">
        <v>8.5</v>
      </c>
      <c r="G134" s="234">
        <v>131</v>
      </c>
      <c r="H134" s="205">
        <v>0.02</v>
      </c>
      <c r="I134" s="206" t="s">
        <v>55</v>
      </c>
      <c r="J134" s="206" t="s">
        <v>55</v>
      </c>
      <c r="K134" s="206">
        <v>0.02</v>
      </c>
      <c r="L134" s="206">
        <v>5.5</v>
      </c>
      <c r="M134" s="206">
        <v>37</v>
      </c>
      <c r="N134" s="206">
        <v>41</v>
      </c>
      <c r="O134" s="206">
        <v>21</v>
      </c>
      <c r="P134" s="206" t="s">
        <v>55</v>
      </c>
      <c r="Q134" s="206">
        <v>1.4</v>
      </c>
      <c r="R134" s="206" t="s">
        <v>55</v>
      </c>
      <c r="S134" s="146">
        <v>8</v>
      </c>
    </row>
    <row r="135" spans="1:19" ht="16.5" thickBot="1" x14ac:dyDescent="0.3">
      <c r="A135" s="26"/>
      <c r="B135" s="104" t="s">
        <v>98</v>
      </c>
      <c r="C135" s="110">
        <v>300</v>
      </c>
      <c r="D135" s="258">
        <v>6.27</v>
      </c>
      <c r="E135" s="258">
        <v>7.4</v>
      </c>
      <c r="F135" s="258">
        <v>33.9</v>
      </c>
      <c r="G135" s="258">
        <v>227.3</v>
      </c>
      <c r="H135" s="205">
        <v>7.0000000000000007E-2</v>
      </c>
      <c r="I135" s="206">
        <v>5.3999999999999999E-2</v>
      </c>
      <c r="J135" s="206">
        <v>0.1</v>
      </c>
      <c r="K135" s="206">
        <v>153</v>
      </c>
      <c r="L135" s="206">
        <v>5.52</v>
      </c>
      <c r="M135" s="206">
        <v>15.61</v>
      </c>
      <c r="N135" s="206">
        <v>54.05</v>
      </c>
      <c r="O135" s="206">
        <v>19.22</v>
      </c>
      <c r="P135" s="206">
        <v>333.3</v>
      </c>
      <c r="Q135" s="206">
        <v>0.81</v>
      </c>
      <c r="R135" s="206">
        <v>15.43</v>
      </c>
      <c r="S135" s="146">
        <v>17</v>
      </c>
    </row>
    <row r="136" spans="1:19" ht="16.5" thickBot="1" x14ac:dyDescent="0.3">
      <c r="A136" s="27" t="s">
        <v>44</v>
      </c>
      <c r="B136" s="104" t="s">
        <v>99</v>
      </c>
      <c r="C136" s="98">
        <v>280</v>
      </c>
      <c r="D136" s="232">
        <v>18.48</v>
      </c>
      <c r="E136" s="232">
        <v>17.25</v>
      </c>
      <c r="F136" s="232">
        <v>31.8</v>
      </c>
      <c r="G136" s="232">
        <v>356.4</v>
      </c>
      <c r="H136" s="233">
        <v>0.22</v>
      </c>
      <c r="I136" s="234">
        <v>0.19600000000000001</v>
      </c>
      <c r="J136" s="234" t="s">
        <v>57</v>
      </c>
      <c r="K136" s="234">
        <v>245</v>
      </c>
      <c r="L136" s="234">
        <v>5.49</v>
      </c>
      <c r="M136" s="234">
        <v>30.35</v>
      </c>
      <c r="N136" s="234">
        <v>271.8</v>
      </c>
      <c r="O136" s="234">
        <v>59.78</v>
      </c>
      <c r="P136" s="234">
        <v>918.91</v>
      </c>
      <c r="Q136" s="234">
        <v>3.17</v>
      </c>
      <c r="R136" s="234">
        <v>13.84</v>
      </c>
      <c r="S136" s="146">
        <v>36</v>
      </c>
    </row>
    <row r="137" spans="1:19" ht="16.5" thickBot="1" x14ac:dyDescent="0.3">
      <c r="A137" s="27"/>
      <c r="B137" s="104" t="s">
        <v>100</v>
      </c>
      <c r="C137" s="98">
        <v>200</v>
      </c>
      <c r="D137" s="235">
        <v>0.17</v>
      </c>
      <c r="E137" s="235" t="s">
        <v>57</v>
      </c>
      <c r="F137" s="235">
        <v>11</v>
      </c>
      <c r="G137" s="235">
        <v>45</v>
      </c>
      <c r="H137" s="233">
        <v>1.8E-3</v>
      </c>
      <c r="I137" s="234">
        <v>4.0000000000000001E-3</v>
      </c>
      <c r="J137" s="234" t="s">
        <v>56</v>
      </c>
      <c r="K137" s="234">
        <v>1.25</v>
      </c>
      <c r="L137" s="234">
        <v>1.5</v>
      </c>
      <c r="M137" s="234">
        <v>5.67</v>
      </c>
      <c r="N137" s="234">
        <v>3.48</v>
      </c>
      <c r="O137" s="234">
        <v>1.52</v>
      </c>
      <c r="P137" s="234">
        <v>18.91</v>
      </c>
      <c r="Q137" s="234">
        <v>0.107</v>
      </c>
      <c r="R137" s="206" t="s">
        <v>55</v>
      </c>
      <c r="S137" s="146">
        <v>59</v>
      </c>
    </row>
    <row r="138" spans="1:19" ht="16.5" thickBot="1" x14ac:dyDescent="0.3">
      <c r="A138" s="306"/>
      <c r="B138" s="56" t="s">
        <v>104</v>
      </c>
      <c r="C138" s="120">
        <v>30</v>
      </c>
      <c r="D138" s="197">
        <v>2.4</v>
      </c>
      <c r="E138" s="199">
        <v>0.3</v>
      </c>
      <c r="F138" s="197">
        <v>13.8</v>
      </c>
      <c r="G138" s="199">
        <v>67.5</v>
      </c>
      <c r="H138" s="197">
        <v>3.3000000000000002E-2</v>
      </c>
      <c r="I138" s="198">
        <v>8.9999999999999993E-3</v>
      </c>
      <c r="J138" s="198"/>
      <c r="K138" s="198"/>
      <c r="L138" s="198"/>
      <c r="M138" s="198">
        <v>6</v>
      </c>
      <c r="N138" s="198">
        <v>19.5</v>
      </c>
      <c r="O138" s="198">
        <v>4.2</v>
      </c>
      <c r="P138" s="199">
        <v>27.9</v>
      </c>
      <c r="Q138" s="197">
        <v>0.33</v>
      </c>
      <c r="R138" s="198">
        <v>11.58</v>
      </c>
      <c r="S138" s="154">
        <v>79</v>
      </c>
    </row>
    <row r="139" spans="1:19" ht="16.5" thickBot="1" x14ac:dyDescent="0.3">
      <c r="A139" s="306"/>
      <c r="B139" s="107" t="s">
        <v>11</v>
      </c>
      <c r="C139" s="92">
        <v>48</v>
      </c>
      <c r="D139" s="147">
        <v>3.1920000000000002</v>
      </c>
      <c r="E139" s="147">
        <v>0.57599999999999996</v>
      </c>
      <c r="F139" s="147">
        <v>25.44</v>
      </c>
      <c r="G139" s="147">
        <v>119.52</v>
      </c>
      <c r="H139" s="147">
        <v>8.1600000000000006E-2</v>
      </c>
      <c r="I139" s="147">
        <v>3.8399999999999997E-2</v>
      </c>
      <c r="J139" s="147">
        <v>0</v>
      </c>
      <c r="K139" s="147">
        <v>0</v>
      </c>
      <c r="L139" s="147">
        <v>0</v>
      </c>
      <c r="M139" s="147">
        <v>13.92</v>
      </c>
      <c r="N139" s="147">
        <v>72</v>
      </c>
      <c r="O139" s="147">
        <v>22.56</v>
      </c>
      <c r="P139" s="208">
        <v>112</v>
      </c>
      <c r="Q139" s="209">
        <v>1.8720000000000001</v>
      </c>
      <c r="R139" s="198">
        <v>24.48</v>
      </c>
      <c r="S139" s="157">
        <v>80</v>
      </c>
    </row>
    <row r="140" spans="1:19" ht="16.5" thickBot="1" x14ac:dyDescent="0.3">
      <c r="A140" s="306"/>
      <c r="B140" s="47"/>
      <c r="C140" s="92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47"/>
      <c r="P140" s="208"/>
      <c r="Q140" s="209"/>
      <c r="R140" s="198"/>
      <c r="S140" s="157"/>
    </row>
    <row r="141" spans="1:19" ht="16.5" thickBot="1" x14ac:dyDescent="0.3">
      <c r="A141" s="28"/>
      <c r="B141" s="24" t="s">
        <v>45</v>
      </c>
      <c r="C141" s="25">
        <f>SUM(C134:C140)</f>
        <v>958</v>
      </c>
      <c r="D141" s="139">
        <f t="shared" ref="D141:R141" si="18">SUM(D134:D140)</f>
        <v>32.012</v>
      </c>
      <c r="E141" s="139">
        <f t="shared" si="18"/>
        <v>35.625999999999998</v>
      </c>
      <c r="F141" s="139">
        <f t="shared" si="18"/>
        <v>124.44</v>
      </c>
      <c r="G141" s="139">
        <f t="shared" si="18"/>
        <v>946.72</v>
      </c>
      <c r="H141" s="139">
        <f t="shared" si="18"/>
        <v>0.4264</v>
      </c>
      <c r="I141" s="139">
        <f t="shared" si="18"/>
        <v>0.3014</v>
      </c>
      <c r="J141" s="139">
        <f t="shared" si="18"/>
        <v>0.1</v>
      </c>
      <c r="K141" s="139">
        <f t="shared" si="18"/>
        <v>399.27</v>
      </c>
      <c r="L141" s="139">
        <f t="shared" si="18"/>
        <v>18.009999999999998</v>
      </c>
      <c r="M141" s="139">
        <f t="shared" si="18"/>
        <v>108.55000000000001</v>
      </c>
      <c r="N141" s="139">
        <f t="shared" si="18"/>
        <v>461.83000000000004</v>
      </c>
      <c r="O141" s="139">
        <f t="shared" si="18"/>
        <v>128.28</v>
      </c>
      <c r="P141" s="139">
        <f t="shared" si="18"/>
        <v>1411.0200000000002</v>
      </c>
      <c r="Q141" s="139">
        <f t="shared" si="18"/>
        <v>7.6890000000000001</v>
      </c>
      <c r="R141" s="139">
        <f t="shared" si="18"/>
        <v>65.33</v>
      </c>
      <c r="S141" s="153"/>
    </row>
    <row r="142" spans="1:19" ht="16.5" thickBot="1" x14ac:dyDescent="0.3">
      <c r="A142" s="30" t="s">
        <v>46</v>
      </c>
      <c r="B142" s="89" t="s">
        <v>101</v>
      </c>
      <c r="C142" s="79">
        <v>100</v>
      </c>
      <c r="D142" s="234">
        <v>10.57</v>
      </c>
      <c r="E142" s="234">
        <v>9.42</v>
      </c>
      <c r="F142" s="234">
        <v>21.15</v>
      </c>
      <c r="G142" s="234">
        <v>212</v>
      </c>
      <c r="H142" s="233">
        <v>0.88</v>
      </c>
      <c r="I142" s="234">
        <v>8.7999999999999995E-2</v>
      </c>
      <c r="J142" s="234">
        <v>0.23</v>
      </c>
      <c r="K142" s="234">
        <v>34.5</v>
      </c>
      <c r="L142" s="234">
        <v>0.88</v>
      </c>
      <c r="M142" s="234">
        <v>123.2</v>
      </c>
      <c r="N142" s="234">
        <v>133.08000000000001</v>
      </c>
      <c r="O142" s="234">
        <v>17.850000000000001</v>
      </c>
      <c r="P142" s="234">
        <v>140</v>
      </c>
      <c r="Q142" s="234">
        <v>0.98</v>
      </c>
      <c r="R142" s="234">
        <v>2.99</v>
      </c>
      <c r="S142" s="146">
        <v>74</v>
      </c>
    </row>
    <row r="143" spans="1:19" ht="30.75" thickBot="1" x14ac:dyDescent="0.3">
      <c r="A143" s="27"/>
      <c r="B143" s="90" t="s">
        <v>102</v>
      </c>
      <c r="C143" s="82">
        <v>50</v>
      </c>
      <c r="D143" s="232">
        <v>0.05</v>
      </c>
      <c r="E143" s="232" t="s">
        <v>57</v>
      </c>
      <c r="F143" s="232">
        <v>37.5</v>
      </c>
      <c r="G143" s="232">
        <v>150</v>
      </c>
      <c r="H143" s="205" t="s">
        <v>57</v>
      </c>
      <c r="I143" s="206" t="s">
        <v>56</v>
      </c>
      <c r="J143" s="206" t="s">
        <v>56</v>
      </c>
      <c r="K143" s="206" t="s">
        <v>56</v>
      </c>
      <c r="L143" s="206" t="s">
        <v>56</v>
      </c>
      <c r="M143" s="206">
        <v>2</v>
      </c>
      <c r="N143" s="206">
        <v>0.5</v>
      </c>
      <c r="O143" s="206">
        <v>1</v>
      </c>
      <c r="P143" s="206">
        <v>2</v>
      </c>
      <c r="Q143" s="206">
        <v>0.2</v>
      </c>
      <c r="R143" s="206" t="s">
        <v>56</v>
      </c>
      <c r="S143" s="157">
        <v>77</v>
      </c>
    </row>
    <row r="144" spans="1:19" ht="16.5" thickBot="1" x14ac:dyDescent="0.3">
      <c r="A144" s="27"/>
      <c r="B144" s="89" t="s">
        <v>74</v>
      </c>
      <c r="C144" s="118">
        <v>200</v>
      </c>
      <c r="D144" s="196">
        <v>0.1</v>
      </c>
      <c r="E144" s="197">
        <v>0</v>
      </c>
      <c r="F144" s="198">
        <v>7.4999999999999997E-2</v>
      </c>
      <c r="G144" s="199">
        <v>0.75</v>
      </c>
      <c r="H144" s="197"/>
      <c r="I144" s="199">
        <v>0.01</v>
      </c>
      <c r="J144" s="197"/>
      <c r="K144" s="197">
        <v>0.3</v>
      </c>
      <c r="L144" s="199">
        <v>0.04</v>
      </c>
      <c r="M144" s="197">
        <v>4.4000000000000004</v>
      </c>
      <c r="N144" s="199">
        <v>7.2</v>
      </c>
      <c r="O144" s="197">
        <v>3.8</v>
      </c>
      <c r="P144" s="197">
        <v>20.6</v>
      </c>
      <c r="Q144" s="199">
        <v>0.7</v>
      </c>
      <c r="R144" s="197"/>
      <c r="S144" s="146">
        <v>52</v>
      </c>
    </row>
    <row r="145" spans="1:19" ht="16.5" thickBot="1" x14ac:dyDescent="0.3">
      <c r="A145" s="31"/>
      <c r="B145" s="32" t="s">
        <v>48</v>
      </c>
      <c r="C145" s="167">
        <f t="shared" ref="C145:R145" si="19">SUM(C142:C144)</f>
        <v>350</v>
      </c>
      <c r="D145" s="188">
        <f t="shared" si="19"/>
        <v>10.72</v>
      </c>
      <c r="E145" s="188">
        <f t="shared" si="19"/>
        <v>9.42</v>
      </c>
      <c r="F145" s="188">
        <f t="shared" si="19"/>
        <v>58.725000000000001</v>
      </c>
      <c r="G145" s="188">
        <f t="shared" si="19"/>
        <v>362.75</v>
      </c>
      <c r="H145" s="188">
        <f t="shared" si="19"/>
        <v>0.88</v>
      </c>
      <c r="I145" s="188">
        <f t="shared" si="19"/>
        <v>9.799999999999999E-2</v>
      </c>
      <c r="J145" s="188">
        <f t="shared" si="19"/>
        <v>0.23</v>
      </c>
      <c r="K145" s="188">
        <f t="shared" si="19"/>
        <v>34.799999999999997</v>
      </c>
      <c r="L145" s="188">
        <f t="shared" si="19"/>
        <v>0.92</v>
      </c>
      <c r="M145" s="188">
        <f t="shared" si="19"/>
        <v>129.6</v>
      </c>
      <c r="N145" s="188">
        <f t="shared" si="19"/>
        <v>140.78</v>
      </c>
      <c r="O145" s="188">
        <f t="shared" si="19"/>
        <v>22.650000000000002</v>
      </c>
      <c r="P145" s="188">
        <f t="shared" si="19"/>
        <v>162.6</v>
      </c>
      <c r="Q145" s="188">
        <f t="shared" si="19"/>
        <v>1.88</v>
      </c>
      <c r="R145" s="188">
        <f t="shared" si="19"/>
        <v>2.99</v>
      </c>
      <c r="S145" s="170"/>
    </row>
    <row r="146" spans="1:19" ht="16.5" thickBot="1" x14ac:dyDescent="0.3">
      <c r="A146" s="33"/>
      <c r="B146" s="34" t="s">
        <v>49</v>
      </c>
      <c r="C146" s="171">
        <f>C133+C141+C145</f>
        <v>1898</v>
      </c>
      <c r="D146" s="40">
        <f t="shared" ref="D146:Q146" si="20">SUM(D133,D141,D145,)</f>
        <v>63.461999999999996</v>
      </c>
      <c r="E146" s="40">
        <f t="shared" si="20"/>
        <v>73.177999999999997</v>
      </c>
      <c r="F146" s="40">
        <f t="shared" si="20"/>
        <v>282.041</v>
      </c>
      <c r="G146" s="40">
        <f t="shared" si="20"/>
        <v>2045.8920000000001</v>
      </c>
      <c r="H146" s="40">
        <f t="shared" si="20"/>
        <v>1.5298</v>
      </c>
      <c r="I146" s="40">
        <f t="shared" si="20"/>
        <v>0.54890000000000005</v>
      </c>
      <c r="J146" s="40">
        <f t="shared" si="20"/>
        <v>0.64200000000000002</v>
      </c>
      <c r="K146" s="40">
        <f t="shared" si="20"/>
        <v>540.25</v>
      </c>
      <c r="L146" s="40">
        <f t="shared" si="20"/>
        <v>23.428000000000001</v>
      </c>
      <c r="M146" s="40">
        <f t="shared" si="20"/>
        <v>308.45000000000005</v>
      </c>
      <c r="N146" s="40">
        <f t="shared" si="20"/>
        <v>870.84</v>
      </c>
      <c r="O146" s="40">
        <f t="shared" si="20"/>
        <v>251.07400000000001</v>
      </c>
      <c r="P146" s="40">
        <f t="shared" si="20"/>
        <v>1922.23</v>
      </c>
      <c r="Q146" s="40">
        <f t="shared" si="20"/>
        <v>13.375</v>
      </c>
      <c r="R146" s="40">
        <f>SUM(R133,R141,R145,)/1000</f>
        <v>0.10713979999999999</v>
      </c>
      <c r="S146" s="172"/>
    </row>
    <row r="147" spans="1:19" ht="32.25" thickBot="1" x14ac:dyDescent="0.3">
      <c r="A147" s="28"/>
      <c r="B147" s="24" t="s">
        <v>50</v>
      </c>
      <c r="C147" s="173"/>
      <c r="D147" s="41">
        <f>D146*100/90</f>
        <v>70.513333333333335</v>
      </c>
      <c r="E147" s="174">
        <f>E146*100/92</f>
        <v>79.541304347826085</v>
      </c>
      <c r="F147" s="174">
        <f>F146*100/383</f>
        <v>73.639947780678852</v>
      </c>
      <c r="G147" s="42">
        <f>G146*100/2720</f>
        <v>75.216617647058825</v>
      </c>
      <c r="H147" s="40">
        <f>H146*100/1.4</f>
        <v>109.27142857142859</v>
      </c>
      <c r="I147" s="41">
        <f>I146*100/1.6</f>
        <v>34.306250000000006</v>
      </c>
      <c r="J147" s="41">
        <f>J146*100/10</f>
        <v>6.42</v>
      </c>
      <c r="K147" s="41">
        <f>K146*100/900</f>
        <v>60.027777777777779</v>
      </c>
      <c r="L147" s="41">
        <f>L146*100/70</f>
        <v>33.46857142857143</v>
      </c>
      <c r="M147" s="41">
        <f>M146*100/1200</f>
        <v>25.704166666666669</v>
      </c>
      <c r="N147" s="41">
        <f>N146*100/1200</f>
        <v>72.569999999999993</v>
      </c>
      <c r="O147" s="41">
        <f>O146*100/300</f>
        <v>83.691333333333333</v>
      </c>
      <c r="P147" s="41">
        <f>P146*100/1200</f>
        <v>160.18583333333333</v>
      </c>
      <c r="Q147" s="42">
        <f>Q146*100/18</f>
        <v>74.305555555555557</v>
      </c>
      <c r="R147" s="41">
        <f>R146*100/0.1</f>
        <v>107.13979999999999</v>
      </c>
      <c r="S147" s="175"/>
    </row>
    <row r="152" spans="1:19" ht="15.75" thickBot="1" x14ac:dyDescent="0.3"/>
    <row r="153" spans="1:19" ht="15.75" thickBot="1" x14ac:dyDescent="0.3">
      <c r="A153" s="309" t="s">
        <v>30</v>
      </c>
      <c r="B153" s="309" t="s">
        <v>31</v>
      </c>
      <c r="C153" s="309" t="s">
        <v>32</v>
      </c>
      <c r="D153" s="311" t="s">
        <v>33</v>
      </c>
      <c r="E153" s="312"/>
      <c r="F153" s="313"/>
      <c r="G153" s="309" t="s">
        <v>34</v>
      </c>
      <c r="H153" s="311" t="s">
        <v>0</v>
      </c>
      <c r="I153" s="312"/>
      <c r="J153" s="312"/>
      <c r="K153" s="312"/>
      <c r="L153" s="313"/>
      <c r="M153" s="311" t="s">
        <v>28</v>
      </c>
      <c r="N153" s="312"/>
      <c r="O153" s="312"/>
      <c r="P153" s="312"/>
      <c r="Q153" s="312"/>
      <c r="R153" s="313"/>
      <c r="S153" s="309" t="s">
        <v>35</v>
      </c>
    </row>
    <row r="154" spans="1:19" ht="29.25" thickBot="1" x14ac:dyDescent="0.3">
      <c r="A154" s="310"/>
      <c r="B154" s="310"/>
      <c r="C154" s="310"/>
      <c r="D154" s="11" t="s">
        <v>36</v>
      </c>
      <c r="E154" s="11" t="s">
        <v>37</v>
      </c>
      <c r="F154" s="11" t="s">
        <v>38</v>
      </c>
      <c r="G154" s="310"/>
      <c r="H154" s="6" t="s">
        <v>1</v>
      </c>
      <c r="I154" s="6" t="s">
        <v>24</v>
      </c>
      <c r="J154" s="6" t="s">
        <v>25</v>
      </c>
      <c r="K154" s="6" t="s">
        <v>3</v>
      </c>
      <c r="L154" s="6" t="s">
        <v>2</v>
      </c>
      <c r="M154" s="6" t="s">
        <v>12</v>
      </c>
      <c r="N154" s="6" t="s">
        <v>4</v>
      </c>
      <c r="O154" s="6" t="s">
        <v>5</v>
      </c>
      <c r="P154" s="6" t="s">
        <v>26</v>
      </c>
      <c r="Q154" s="6" t="s">
        <v>6</v>
      </c>
      <c r="R154" s="6" t="s">
        <v>27</v>
      </c>
      <c r="S154" s="310"/>
    </row>
    <row r="155" spans="1:19" x14ac:dyDescent="0.25">
      <c r="A155" s="12"/>
      <c r="B155" s="13" t="s">
        <v>96</v>
      </c>
      <c r="C155" s="307"/>
      <c r="D155" s="307"/>
      <c r="E155" s="307"/>
      <c r="F155" s="307"/>
      <c r="G155" s="307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303"/>
    </row>
    <row r="156" spans="1:19" ht="15.75" thickBot="1" x14ac:dyDescent="0.3">
      <c r="A156" s="15"/>
      <c r="B156" s="16" t="s">
        <v>93</v>
      </c>
      <c r="C156" s="308"/>
      <c r="D156" s="308"/>
      <c r="E156" s="308"/>
      <c r="F156" s="308"/>
      <c r="G156" s="308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304"/>
    </row>
    <row r="157" spans="1:19" ht="16.5" thickBot="1" x14ac:dyDescent="0.3">
      <c r="A157" s="18"/>
      <c r="B157" s="50" t="s">
        <v>111</v>
      </c>
      <c r="C157" s="21">
        <v>70</v>
      </c>
      <c r="D157" s="199">
        <v>7.46</v>
      </c>
      <c r="E157" s="197">
        <v>14</v>
      </c>
      <c r="F157" s="199">
        <v>20.9</v>
      </c>
      <c r="G157" s="197">
        <v>239.5</v>
      </c>
      <c r="H157" s="252">
        <v>7.2999999999999995E-2</v>
      </c>
      <c r="I157" s="252">
        <v>9.1999999999999998E-2</v>
      </c>
      <c r="J157" s="197">
        <v>0.32200000000000001</v>
      </c>
      <c r="K157" s="252">
        <v>97</v>
      </c>
      <c r="L157" s="252">
        <v>0.14000000000000001</v>
      </c>
      <c r="M157" s="253">
        <v>187.2</v>
      </c>
      <c r="N157" s="253">
        <v>137</v>
      </c>
      <c r="O157" s="255">
        <v>20.2</v>
      </c>
      <c r="P157" s="255">
        <v>73</v>
      </c>
      <c r="Q157" s="255">
        <v>1.02</v>
      </c>
      <c r="R157" s="255">
        <v>15.44</v>
      </c>
      <c r="S157" s="148" t="s">
        <v>110</v>
      </c>
    </row>
    <row r="158" spans="1:19" ht="16.5" thickBot="1" x14ac:dyDescent="0.3">
      <c r="A158" s="22"/>
      <c r="B158" s="4" t="s">
        <v>109</v>
      </c>
      <c r="C158" s="98">
        <v>200</v>
      </c>
      <c r="D158" s="232">
        <v>8.5399999999999991</v>
      </c>
      <c r="E158" s="232">
        <v>8.76</v>
      </c>
      <c r="F158" s="232">
        <v>34.700000000000003</v>
      </c>
      <c r="G158" s="232">
        <v>252.98</v>
      </c>
      <c r="H158" s="233">
        <v>0.2</v>
      </c>
      <c r="I158" s="234">
        <v>0.22</v>
      </c>
      <c r="J158" s="234" t="s">
        <v>55</v>
      </c>
      <c r="K158" s="234">
        <v>0.2</v>
      </c>
      <c r="L158" s="234">
        <v>0.48</v>
      </c>
      <c r="M158" s="234">
        <v>116.58</v>
      </c>
      <c r="N158" s="234" t="s">
        <v>55</v>
      </c>
      <c r="O158" s="234">
        <v>102.76</v>
      </c>
      <c r="P158" s="234" t="s">
        <v>55</v>
      </c>
      <c r="Q158" s="234">
        <v>3.22</v>
      </c>
      <c r="R158" s="234" t="s">
        <v>55</v>
      </c>
      <c r="S158" s="146">
        <v>33</v>
      </c>
    </row>
    <row r="159" spans="1:19" ht="16.5" thickBot="1" x14ac:dyDescent="0.3">
      <c r="A159" s="305" t="s">
        <v>41</v>
      </c>
      <c r="B159" s="56" t="s">
        <v>95</v>
      </c>
      <c r="C159" s="118">
        <v>200</v>
      </c>
      <c r="D159" s="249">
        <v>0.2</v>
      </c>
      <c r="E159" s="250">
        <v>0.01</v>
      </c>
      <c r="F159" s="250">
        <v>9.9</v>
      </c>
      <c r="G159" s="251">
        <v>41</v>
      </c>
      <c r="H159" s="252">
        <v>1E-3</v>
      </c>
      <c r="I159" s="253">
        <v>8.9999999999999998E-4</v>
      </c>
      <c r="J159" s="254"/>
      <c r="K159" s="253">
        <v>0.05</v>
      </c>
      <c r="L159" s="254">
        <v>2.2000000000000002</v>
      </c>
      <c r="M159" s="253">
        <v>15.8</v>
      </c>
      <c r="N159" s="254">
        <v>8</v>
      </c>
      <c r="O159" s="253">
        <v>6</v>
      </c>
      <c r="P159" s="254">
        <v>33.700000000000003</v>
      </c>
      <c r="Q159" s="253">
        <v>0.78</v>
      </c>
      <c r="R159" s="255">
        <v>5.0000000000000001E-3</v>
      </c>
      <c r="S159" s="146">
        <v>55</v>
      </c>
    </row>
    <row r="160" spans="1:19" ht="16.5" thickBot="1" x14ac:dyDescent="0.3">
      <c r="A160" s="305"/>
      <c r="B160" s="89" t="s">
        <v>149</v>
      </c>
      <c r="C160" s="119">
        <v>100</v>
      </c>
      <c r="D160" s="210">
        <v>0.4</v>
      </c>
      <c r="E160" s="210">
        <v>0.4</v>
      </c>
      <c r="F160" s="210">
        <v>9.8000000000000007</v>
      </c>
      <c r="G160" s="210">
        <v>47</v>
      </c>
      <c r="H160" s="210">
        <v>2.1999999999999999E-2</v>
      </c>
      <c r="I160" s="210">
        <v>1.6E-2</v>
      </c>
      <c r="J160" s="210"/>
      <c r="K160" s="210">
        <v>3</v>
      </c>
      <c r="L160" s="210">
        <v>4</v>
      </c>
      <c r="M160" s="210">
        <v>14.08</v>
      </c>
      <c r="N160" s="210">
        <v>9.57</v>
      </c>
      <c r="O160" s="210">
        <v>7.83</v>
      </c>
      <c r="P160" s="210">
        <v>230.74</v>
      </c>
      <c r="Q160" s="210">
        <v>1.91</v>
      </c>
      <c r="R160" s="210">
        <v>1.76</v>
      </c>
      <c r="S160" s="146">
        <v>67</v>
      </c>
    </row>
    <row r="161" spans="1:19" ht="16.5" thickBot="1" x14ac:dyDescent="0.3">
      <c r="A161" s="23" t="s">
        <v>42</v>
      </c>
      <c r="B161" s="24" t="s">
        <v>43</v>
      </c>
      <c r="C161" s="25">
        <f>SUM(C157:C160)</f>
        <v>570</v>
      </c>
      <c r="D161" s="139">
        <f t="shared" ref="D161:R161" si="21">SUM(D157:D160)</f>
        <v>16.599999999999998</v>
      </c>
      <c r="E161" s="139">
        <f t="shared" si="21"/>
        <v>23.169999999999998</v>
      </c>
      <c r="F161" s="139">
        <f t="shared" si="21"/>
        <v>75.3</v>
      </c>
      <c r="G161" s="139">
        <f t="shared" si="21"/>
        <v>580.48</v>
      </c>
      <c r="H161" s="139">
        <f t="shared" si="21"/>
        <v>0.29600000000000004</v>
      </c>
      <c r="I161" s="139">
        <f t="shared" si="21"/>
        <v>0.32890000000000003</v>
      </c>
      <c r="J161" s="139">
        <f t="shared" si="21"/>
        <v>0.32200000000000001</v>
      </c>
      <c r="K161" s="139">
        <f t="shared" si="21"/>
        <v>100.25</v>
      </c>
      <c r="L161" s="139">
        <f t="shared" si="21"/>
        <v>6.82</v>
      </c>
      <c r="M161" s="139">
        <f t="shared" si="21"/>
        <v>333.65999999999997</v>
      </c>
      <c r="N161" s="139">
        <f t="shared" si="21"/>
        <v>154.57</v>
      </c>
      <c r="O161" s="139">
        <f t="shared" si="21"/>
        <v>136.79000000000002</v>
      </c>
      <c r="P161" s="139">
        <f t="shared" si="21"/>
        <v>337.44</v>
      </c>
      <c r="Q161" s="139">
        <f t="shared" si="21"/>
        <v>6.9300000000000006</v>
      </c>
      <c r="R161" s="139">
        <f t="shared" si="21"/>
        <v>17.205000000000002</v>
      </c>
      <c r="S161" s="29"/>
    </row>
    <row r="162" spans="1:19" ht="16.5" thickBot="1" x14ac:dyDescent="0.3">
      <c r="A162" s="26"/>
      <c r="B162" s="99" t="s">
        <v>64</v>
      </c>
      <c r="C162" s="79" t="s">
        <v>63</v>
      </c>
      <c r="D162" s="206">
        <v>0.95</v>
      </c>
      <c r="E162" s="206">
        <v>0.15</v>
      </c>
      <c r="F162" s="206">
        <v>3.15</v>
      </c>
      <c r="G162" s="206">
        <v>18.3</v>
      </c>
      <c r="H162" s="233">
        <v>4.4999999999999998E-2</v>
      </c>
      <c r="I162" s="234">
        <v>0.04</v>
      </c>
      <c r="J162" s="234" t="s">
        <v>56</v>
      </c>
      <c r="K162" s="234">
        <v>71.650000000000006</v>
      </c>
      <c r="L162" s="234">
        <v>125</v>
      </c>
      <c r="M162" s="234">
        <v>18.5</v>
      </c>
      <c r="N162" s="234">
        <v>34</v>
      </c>
      <c r="O162" s="234">
        <v>17</v>
      </c>
      <c r="P162" s="234">
        <v>215.5</v>
      </c>
      <c r="Q162" s="234">
        <v>0.75</v>
      </c>
      <c r="R162" s="234">
        <v>3.85</v>
      </c>
      <c r="S162" s="146">
        <v>4</v>
      </c>
    </row>
    <row r="163" spans="1:19" ht="16.5" thickBot="1" x14ac:dyDescent="0.3">
      <c r="A163" s="26"/>
      <c r="B163" s="56" t="s">
        <v>114</v>
      </c>
      <c r="C163" s="83">
        <v>260</v>
      </c>
      <c r="D163" s="235">
        <v>1.85</v>
      </c>
      <c r="E163" s="235">
        <v>6.4</v>
      </c>
      <c r="F163" s="235">
        <v>11.8</v>
      </c>
      <c r="G163" s="235">
        <v>112.2</v>
      </c>
      <c r="H163" s="233">
        <v>2.7E-2</v>
      </c>
      <c r="I163" s="234">
        <v>3.7999999999999999E-2</v>
      </c>
      <c r="J163" s="234" t="s">
        <v>57</v>
      </c>
      <c r="K163" s="234">
        <v>133</v>
      </c>
      <c r="L163" s="234">
        <v>13.43</v>
      </c>
      <c r="M163" s="234">
        <v>44.6</v>
      </c>
      <c r="N163" s="234">
        <v>37.450000000000003</v>
      </c>
      <c r="O163" s="234">
        <v>16.07</v>
      </c>
      <c r="P163" s="234">
        <v>226.99</v>
      </c>
      <c r="Q163" s="234">
        <v>0.58299999999999996</v>
      </c>
      <c r="R163" s="234">
        <v>18.850000000000001</v>
      </c>
      <c r="S163" s="153">
        <v>18</v>
      </c>
    </row>
    <row r="164" spans="1:19" ht="16.5" thickBot="1" x14ac:dyDescent="0.3">
      <c r="A164" s="27" t="s">
        <v>44</v>
      </c>
      <c r="B164" s="47" t="s">
        <v>120</v>
      </c>
      <c r="C164" s="119">
        <v>100</v>
      </c>
      <c r="D164" s="196">
        <v>15.1</v>
      </c>
      <c r="E164" s="196">
        <v>16.7</v>
      </c>
      <c r="F164" s="197">
        <v>12.4</v>
      </c>
      <c r="G164" s="198">
        <v>260</v>
      </c>
      <c r="H164" s="198">
        <v>7.0000000000000007E-2</v>
      </c>
      <c r="I164" s="198">
        <v>0.14000000000000001</v>
      </c>
      <c r="J164" s="198">
        <v>6.5000000000000002E-2</v>
      </c>
      <c r="K164" s="198">
        <v>30.8</v>
      </c>
      <c r="L164" s="198">
        <v>0.12</v>
      </c>
      <c r="M164" s="198">
        <v>38.700000000000003</v>
      </c>
      <c r="N164" s="198">
        <v>182.6</v>
      </c>
      <c r="O164" s="198">
        <v>26.7</v>
      </c>
      <c r="P164" s="199">
        <v>293.3</v>
      </c>
      <c r="Q164" s="197">
        <v>2.5299999999999998</v>
      </c>
      <c r="R164" s="198">
        <v>8.9</v>
      </c>
      <c r="S164" s="146">
        <v>37</v>
      </c>
    </row>
    <row r="165" spans="1:19" ht="16.5" thickBot="1" x14ac:dyDescent="0.3">
      <c r="A165" s="27"/>
      <c r="B165" s="56" t="s">
        <v>18</v>
      </c>
      <c r="C165" s="79">
        <v>200</v>
      </c>
      <c r="D165" s="206">
        <v>4.8</v>
      </c>
      <c r="E165" s="206">
        <v>5.2</v>
      </c>
      <c r="F165" s="206">
        <v>47.9</v>
      </c>
      <c r="G165" s="206">
        <v>257.60000000000002</v>
      </c>
      <c r="H165" s="233">
        <v>0.06</v>
      </c>
      <c r="I165" s="234">
        <v>0.03</v>
      </c>
      <c r="J165" s="234">
        <v>0.08</v>
      </c>
      <c r="K165" s="234">
        <v>212</v>
      </c>
      <c r="L165" s="234">
        <v>0.37</v>
      </c>
      <c r="M165" s="234">
        <v>11.57</v>
      </c>
      <c r="N165" s="234">
        <v>90.86</v>
      </c>
      <c r="O165" s="234">
        <v>33.96</v>
      </c>
      <c r="P165" s="234">
        <v>92.85</v>
      </c>
      <c r="Q165" s="234">
        <v>0.68</v>
      </c>
      <c r="R165" s="234">
        <v>1.85</v>
      </c>
      <c r="S165" s="153">
        <v>47</v>
      </c>
    </row>
    <row r="166" spans="1:19" ht="16.5" thickBot="1" x14ac:dyDescent="0.3">
      <c r="A166" s="306"/>
      <c r="B166" s="56" t="s">
        <v>115</v>
      </c>
      <c r="C166" s="21">
        <v>200</v>
      </c>
      <c r="D166" s="197">
        <v>0.17</v>
      </c>
      <c r="E166" s="197"/>
      <c r="F166" s="197">
        <v>11</v>
      </c>
      <c r="G166" s="197">
        <v>45</v>
      </c>
      <c r="H166" s="197">
        <v>2.5000000000000001E-3</v>
      </c>
      <c r="I166" s="197">
        <v>3.2000000000000002E-3</v>
      </c>
      <c r="J166" s="197"/>
      <c r="K166" s="197"/>
      <c r="L166" s="197">
        <v>0.6</v>
      </c>
      <c r="M166" s="197">
        <v>2.81</v>
      </c>
      <c r="N166" s="197">
        <v>2.08</v>
      </c>
      <c r="O166" s="197">
        <v>2.83</v>
      </c>
      <c r="P166" s="197">
        <v>20.64</v>
      </c>
      <c r="Q166" s="197">
        <v>0.122</v>
      </c>
      <c r="R166" s="197">
        <v>1.0999999999999999E-2</v>
      </c>
      <c r="S166" s="21">
        <v>60</v>
      </c>
    </row>
    <row r="167" spans="1:19" ht="16.5" thickBot="1" x14ac:dyDescent="0.3">
      <c r="A167" s="306"/>
      <c r="B167" s="107" t="s">
        <v>10</v>
      </c>
      <c r="C167" s="92">
        <v>55</v>
      </c>
      <c r="D167" s="147">
        <v>4.4000000000000004</v>
      </c>
      <c r="E167" s="147">
        <v>0.55000000000000004</v>
      </c>
      <c r="F167" s="147">
        <v>25.3</v>
      </c>
      <c r="G167" s="147">
        <v>123.75</v>
      </c>
      <c r="H167" s="147">
        <v>6.0499999999999998E-2</v>
      </c>
      <c r="I167" s="147">
        <v>1.6500000000000001E-2</v>
      </c>
      <c r="J167" s="147">
        <v>0</v>
      </c>
      <c r="K167" s="147">
        <v>0</v>
      </c>
      <c r="L167" s="147">
        <v>0</v>
      </c>
      <c r="M167" s="147">
        <v>11</v>
      </c>
      <c r="N167" s="147">
        <v>35.75</v>
      </c>
      <c r="O167" s="147">
        <v>7.7</v>
      </c>
      <c r="P167" s="199">
        <v>51.15</v>
      </c>
      <c r="Q167" s="197">
        <v>0.60499999999999998</v>
      </c>
      <c r="R167" s="198">
        <v>21.23</v>
      </c>
      <c r="S167" s="146">
        <v>79</v>
      </c>
    </row>
    <row r="168" spans="1:19" ht="16.5" thickBot="1" x14ac:dyDescent="0.3">
      <c r="A168" s="306"/>
      <c r="B168" s="107" t="s">
        <v>11</v>
      </c>
      <c r="C168" s="92">
        <v>48</v>
      </c>
      <c r="D168" s="147">
        <v>3.1920000000000002</v>
      </c>
      <c r="E168" s="147">
        <v>0.57599999999999996</v>
      </c>
      <c r="F168" s="147">
        <v>25.44</v>
      </c>
      <c r="G168" s="147">
        <v>119.52</v>
      </c>
      <c r="H168" s="147">
        <v>8.1600000000000006E-2</v>
      </c>
      <c r="I168" s="147">
        <v>3.8399999999999997E-2</v>
      </c>
      <c r="J168" s="147">
        <v>0</v>
      </c>
      <c r="K168" s="147">
        <v>0</v>
      </c>
      <c r="L168" s="147">
        <v>0</v>
      </c>
      <c r="M168" s="147">
        <v>13.92</v>
      </c>
      <c r="N168" s="147">
        <v>72</v>
      </c>
      <c r="O168" s="147">
        <v>22.56</v>
      </c>
      <c r="P168" s="208">
        <v>112</v>
      </c>
      <c r="Q168" s="209">
        <v>1.8720000000000001</v>
      </c>
      <c r="R168" s="198">
        <v>24.48</v>
      </c>
      <c r="S168" s="157">
        <v>80</v>
      </c>
    </row>
    <row r="169" spans="1:19" ht="16.5" thickBot="1" x14ac:dyDescent="0.3">
      <c r="A169" s="28"/>
      <c r="B169" s="24" t="s">
        <v>45</v>
      </c>
      <c r="C169" s="25">
        <v>963</v>
      </c>
      <c r="D169" s="139">
        <f t="shared" ref="D169:R169" si="22">SUM(D162:D168)</f>
        <v>30.462000000000003</v>
      </c>
      <c r="E169" s="139">
        <f t="shared" si="22"/>
        <v>29.576000000000001</v>
      </c>
      <c r="F169" s="139">
        <f t="shared" si="22"/>
        <v>136.99</v>
      </c>
      <c r="G169" s="139">
        <f t="shared" si="22"/>
        <v>936.37</v>
      </c>
      <c r="H169" s="139">
        <f t="shared" si="22"/>
        <v>0.34660000000000002</v>
      </c>
      <c r="I169" s="139">
        <f t="shared" si="22"/>
        <v>0.30610000000000004</v>
      </c>
      <c r="J169" s="139">
        <f t="shared" si="22"/>
        <v>0.14500000000000002</v>
      </c>
      <c r="K169" s="139">
        <f t="shared" si="22"/>
        <v>447.45000000000005</v>
      </c>
      <c r="L169" s="139">
        <f t="shared" si="22"/>
        <v>139.52000000000001</v>
      </c>
      <c r="M169" s="139">
        <f t="shared" si="22"/>
        <v>141.1</v>
      </c>
      <c r="N169" s="139">
        <f t="shared" si="22"/>
        <v>454.74</v>
      </c>
      <c r="O169" s="139">
        <f t="shared" si="22"/>
        <v>126.82</v>
      </c>
      <c r="P169" s="139">
        <f t="shared" si="22"/>
        <v>1012.43</v>
      </c>
      <c r="Q169" s="139">
        <f t="shared" si="22"/>
        <v>7.1419999999999995</v>
      </c>
      <c r="R169" s="139">
        <f t="shared" si="22"/>
        <v>79.171000000000006</v>
      </c>
      <c r="S169" s="153"/>
    </row>
    <row r="170" spans="1:19" ht="16.5" thickBot="1" x14ac:dyDescent="0.3">
      <c r="A170" s="30" t="s">
        <v>46</v>
      </c>
      <c r="B170" s="4" t="s">
        <v>118</v>
      </c>
      <c r="C170" s="79">
        <v>50</v>
      </c>
      <c r="D170" s="234">
        <v>3.47</v>
      </c>
      <c r="E170" s="234">
        <v>6.54</v>
      </c>
      <c r="F170" s="234">
        <v>29.4</v>
      </c>
      <c r="G170" s="234">
        <v>190</v>
      </c>
      <c r="H170" s="233">
        <v>0.04</v>
      </c>
      <c r="I170" s="234" t="s">
        <v>55</v>
      </c>
      <c r="J170" s="234" t="s">
        <v>55</v>
      </c>
      <c r="K170" s="234">
        <v>0.04</v>
      </c>
      <c r="L170" s="234" t="s">
        <v>56</v>
      </c>
      <c r="M170" s="234">
        <v>8</v>
      </c>
      <c r="N170" s="234">
        <v>29.34</v>
      </c>
      <c r="O170" s="234">
        <v>4.67</v>
      </c>
      <c r="P170" s="234" t="s">
        <v>55</v>
      </c>
      <c r="Q170" s="234">
        <v>0.4</v>
      </c>
      <c r="R170" s="234">
        <v>0.9</v>
      </c>
      <c r="S170" s="154">
        <v>70</v>
      </c>
    </row>
    <row r="171" spans="1:19" ht="16.5" thickBot="1" x14ac:dyDescent="0.3">
      <c r="A171" s="27"/>
      <c r="B171" s="107" t="s">
        <v>91</v>
      </c>
      <c r="C171" s="259">
        <v>200</v>
      </c>
      <c r="D171" s="261">
        <v>8</v>
      </c>
      <c r="E171" s="261">
        <v>5</v>
      </c>
      <c r="F171" s="261">
        <v>14</v>
      </c>
      <c r="G171" s="262">
        <v>133</v>
      </c>
      <c r="H171" s="197">
        <v>0.48</v>
      </c>
      <c r="I171" s="199">
        <v>0.4</v>
      </c>
      <c r="J171" s="197"/>
      <c r="K171" s="198">
        <v>44</v>
      </c>
      <c r="L171" s="198">
        <v>1.4</v>
      </c>
      <c r="M171" s="199">
        <v>216</v>
      </c>
      <c r="N171" s="197">
        <v>188</v>
      </c>
      <c r="O171" s="199">
        <v>32</v>
      </c>
      <c r="P171" s="197">
        <v>258</v>
      </c>
      <c r="Q171" s="199">
        <v>0.2</v>
      </c>
      <c r="R171" s="197"/>
      <c r="S171" s="153">
        <v>65</v>
      </c>
    </row>
    <row r="172" spans="1:19" ht="16.5" thickBot="1" x14ac:dyDescent="0.3">
      <c r="A172" s="27"/>
      <c r="B172" s="67" t="s">
        <v>149</v>
      </c>
      <c r="C172" s="119">
        <v>100</v>
      </c>
      <c r="D172" s="210">
        <v>0.4</v>
      </c>
      <c r="E172" s="210">
        <v>0.4</v>
      </c>
      <c r="F172" s="210">
        <v>9.8000000000000007</v>
      </c>
      <c r="G172" s="210">
        <v>47</v>
      </c>
      <c r="H172" s="211">
        <v>2.1999999999999999E-2</v>
      </c>
      <c r="I172" s="211">
        <v>1.6E-2</v>
      </c>
      <c r="J172" s="211"/>
      <c r="K172" s="211">
        <v>3</v>
      </c>
      <c r="L172" s="211">
        <v>4</v>
      </c>
      <c r="M172" s="211">
        <v>14.08</v>
      </c>
      <c r="N172" s="211">
        <v>9.57</v>
      </c>
      <c r="O172" s="211">
        <v>7.83</v>
      </c>
      <c r="P172" s="211">
        <v>230.74</v>
      </c>
      <c r="Q172" s="211">
        <v>1.91</v>
      </c>
      <c r="R172" s="211">
        <v>1.76</v>
      </c>
      <c r="S172" s="149">
        <v>67</v>
      </c>
    </row>
    <row r="173" spans="1:19" ht="16.5" thickBot="1" x14ac:dyDescent="0.3">
      <c r="A173" s="30"/>
      <c r="B173" s="52"/>
      <c r="C173" s="21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21"/>
    </row>
    <row r="174" spans="1:19" ht="16.5" thickBot="1" x14ac:dyDescent="0.3">
      <c r="A174" s="31"/>
      <c r="B174" s="32" t="s">
        <v>48</v>
      </c>
      <c r="C174" s="167">
        <f>SUM(C170:C173)</f>
        <v>350</v>
      </c>
      <c r="D174" s="188">
        <f t="shared" ref="D174:R174" si="23">SUM(D170:D173)</f>
        <v>11.870000000000001</v>
      </c>
      <c r="E174" s="188">
        <f t="shared" si="23"/>
        <v>11.94</v>
      </c>
      <c r="F174" s="188">
        <f t="shared" si="23"/>
        <v>53.2</v>
      </c>
      <c r="G174" s="188">
        <f t="shared" si="23"/>
        <v>370</v>
      </c>
      <c r="H174" s="188">
        <f t="shared" si="23"/>
        <v>0.54200000000000004</v>
      </c>
      <c r="I174" s="188">
        <f t="shared" si="23"/>
        <v>0.41600000000000004</v>
      </c>
      <c r="J174" s="188">
        <f t="shared" si="23"/>
        <v>0</v>
      </c>
      <c r="K174" s="188">
        <f t="shared" si="23"/>
        <v>47.04</v>
      </c>
      <c r="L174" s="188">
        <f t="shared" si="23"/>
        <v>5.4</v>
      </c>
      <c r="M174" s="188">
        <f t="shared" si="23"/>
        <v>238.08</v>
      </c>
      <c r="N174" s="188">
        <f t="shared" si="23"/>
        <v>226.91</v>
      </c>
      <c r="O174" s="188">
        <f t="shared" si="23"/>
        <v>44.5</v>
      </c>
      <c r="P174" s="188">
        <f t="shared" si="23"/>
        <v>488.74</v>
      </c>
      <c r="Q174" s="188">
        <f t="shared" si="23"/>
        <v>2.5099999999999998</v>
      </c>
      <c r="R174" s="188">
        <f t="shared" si="23"/>
        <v>2.66</v>
      </c>
      <c r="S174" s="170"/>
    </row>
    <row r="175" spans="1:19" ht="16.5" thickBot="1" x14ac:dyDescent="0.3">
      <c r="A175" s="33"/>
      <c r="B175" s="34" t="s">
        <v>49</v>
      </c>
      <c r="C175" s="171">
        <f>C161+C169+C174</f>
        <v>1883</v>
      </c>
      <c r="D175" s="40">
        <f>SUM(D161,D169,D174,)</f>
        <v>58.932000000000002</v>
      </c>
      <c r="E175" s="40">
        <f>SUM(E161,E169,E174,)</f>
        <v>64.685999999999993</v>
      </c>
      <c r="F175" s="40">
        <f>SUM(F161,F169,F174,)</f>
        <v>265.49</v>
      </c>
      <c r="G175" s="40">
        <f>SUM(G161,G169,G174,)</f>
        <v>1886.85</v>
      </c>
      <c r="H175" s="40">
        <f>SUM(H161,H169,H174,)</f>
        <v>1.1846000000000001</v>
      </c>
      <c r="I175" s="40">
        <f t="shared" ref="I175:Q175" si="24">SUM(I161,I169,I174,)</f>
        <v>1.0510000000000002</v>
      </c>
      <c r="J175" s="40">
        <f t="shared" si="24"/>
        <v>0.46700000000000003</v>
      </c>
      <c r="K175" s="40">
        <f t="shared" si="24"/>
        <v>594.74</v>
      </c>
      <c r="L175" s="40">
        <f t="shared" si="24"/>
        <v>151.74</v>
      </c>
      <c r="M175" s="40">
        <f t="shared" si="24"/>
        <v>712.84</v>
      </c>
      <c r="N175" s="40">
        <f t="shared" si="24"/>
        <v>836.21999999999991</v>
      </c>
      <c r="O175" s="40">
        <f t="shared" si="24"/>
        <v>308.11</v>
      </c>
      <c r="P175" s="40">
        <f t="shared" si="24"/>
        <v>1838.61</v>
      </c>
      <c r="Q175" s="40">
        <f t="shared" si="24"/>
        <v>16.582000000000001</v>
      </c>
      <c r="R175" s="40">
        <f>SUM(R161,R169,R174,)/1000</f>
        <v>9.9035999999999999E-2</v>
      </c>
      <c r="S175" s="172"/>
    </row>
    <row r="176" spans="1:19" ht="32.25" thickBot="1" x14ac:dyDescent="0.3">
      <c r="A176" s="28"/>
      <c r="B176" s="24" t="s">
        <v>50</v>
      </c>
      <c r="C176" s="173"/>
      <c r="D176" s="41">
        <f>D175*100/90</f>
        <v>65.48</v>
      </c>
      <c r="E176" s="174">
        <f>E175*100/92</f>
        <v>70.310869565217388</v>
      </c>
      <c r="F176" s="174">
        <f>F175*100/383</f>
        <v>69.318537859007833</v>
      </c>
      <c r="G176" s="42">
        <f>G175*100/2720</f>
        <v>69.369485294117652</v>
      </c>
      <c r="H176" s="40">
        <f>H175*100/1.4</f>
        <v>84.614285714285728</v>
      </c>
      <c r="I176" s="41">
        <f>I175*100/1.6</f>
        <v>65.687500000000014</v>
      </c>
      <c r="J176" s="41">
        <f>J175*100/10</f>
        <v>4.67</v>
      </c>
      <c r="K176" s="41">
        <f>K175*100/900</f>
        <v>66.082222222222228</v>
      </c>
      <c r="L176" s="41">
        <f>L175*100/70</f>
        <v>216.77142857142857</v>
      </c>
      <c r="M176" s="41">
        <f>M175*100/1200</f>
        <v>59.403333333333336</v>
      </c>
      <c r="N176" s="41">
        <f>N175*100/1200</f>
        <v>69.684999999999988</v>
      </c>
      <c r="O176" s="41">
        <f>O175*100/300</f>
        <v>102.70333333333333</v>
      </c>
      <c r="P176" s="41">
        <f>P175*100/1200</f>
        <v>153.2175</v>
      </c>
      <c r="Q176" s="42">
        <f>Q175*100/18</f>
        <v>92.12222222222222</v>
      </c>
      <c r="R176" s="41">
        <f>R175*100/0.1</f>
        <v>99.035999999999987</v>
      </c>
      <c r="S176" s="175"/>
    </row>
    <row r="181" spans="1:19" ht="15.75" thickBot="1" x14ac:dyDescent="0.3">
      <c r="B181" s="9" t="s">
        <v>142</v>
      </c>
    </row>
    <row r="182" spans="1:19" ht="15.75" thickBot="1" x14ac:dyDescent="0.3">
      <c r="A182" s="309" t="s">
        <v>30</v>
      </c>
      <c r="B182" s="309" t="s">
        <v>31</v>
      </c>
      <c r="C182" s="309" t="s">
        <v>32</v>
      </c>
      <c r="D182" s="311" t="s">
        <v>33</v>
      </c>
      <c r="E182" s="312"/>
      <c r="F182" s="313"/>
      <c r="G182" s="309" t="s">
        <v>34</v>
      </c>
      <c r="H182" s="311" t="s">
        <v>0</v>
      </c>
      <c r="I182" s="312"/>
      <c r="J182" s="312"/>
      <c r="K182" s="312"/>
      <c r="L182" s="313"/>
      <c r="M182" s="311" t="s">
        <v>28</v>
      </c>
      <c r="N182" s="312"/>
      <c r="O182" s="312"/>
      <c r="P182" s="312"/>
      <c r="Q182" s="312"/>
      <c r="R182" s="313"/>
      <c r="S182" s="309" t="s">
        <v>35</v>
      </c>
    </row>
    <row r="183" spans="1:19" ht="29.25" thickBot="1" x14ac:dyDescent="0.3">
      <c r="A183" s="310"/>
      <c r="B183" s="310"/>
      <c r="C183" s="310"/>
      <c r="D183" s="11" t="s">
        <v>36</v>
      </c>
      <c r="E183" s="11" t="s">
        <v>37</v>
      </c>
      <c r="F183" s="11" t="s">
        <v>38</v>
      </c>
      <c r="G183" s="310"/>
      <c r="H183" s="6" t="s">
        <v>1</v>
      </c>
      <c r="I183" s="6" t="s">
        <v>24</v>
      </c>
      <c r="J183" s="6" t="s">
        <v>25</v>
      </c>
      <c r="K183" s="6" t="s">
        <v>3</v>
      </c>
      <c r="L183" s="6" t="s">
        <v>2</v>
      </c>
      <c r="M183" s="6" t="s">
        <v>12</v>
      </c>
      <c r="N183" s="6" t="s">
        <v>4</v>
      </c>
      <c r="O183" s="6" t="s">
        <v>5</v>
      </c>
      <c r="P183" s="6" t="s">
        <v>26</v>
      </c>
      <c r="Q183" s="6" t="s">
        <v>6</v>
      </c>
      <c r="R183" s="6" t="s">
        <v>27</v>
      </c>
      <c r="S183" s="310"/>
    </row>
    <row r="184" spans="1:19" x14ac:dyDescent="0.25">
      <c r="A184" s="12"/>
      <c r="B184" s="13" t="s">
        <v>96</v>
      </c>
      <c r="C184" s="307"/>
      <c r="D184" s="307"/>
      <c r="E184" s="307"/>
      <c r="F184" s="307"/>
      <c r="G184" s="307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303"/>
    </row>
    <row r="185" spans="1:19" ht="15.75" thickBot="1" x14ac:dyDescent="0.3">
      <c r="A185" s="15"/>
      <c r="B185" s="16" t="s">
        <v>97</v>
      </c>
      <c r="C185" s="308"/>
      <c r="D185" s="308"/>
      <c r="E185" s="308"/>
      <c r="F185" s="308"/>
      <c r="G185" s="308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304"/>
    </row>
    <row r="186" spans="1:19" ht="32.25" thickBot="1" x14ac:dyDescent="0.3">
      <c r="A186" s="18"/>
      <c r="B186" s="130" t="s">
        <v>136</v>
      </c>
      <c r="C186" s="108">
        <v>200</v>
      </c>
      <c r="D186" s="232">
        <v>11.52</v>
      </c>
      <c r="E186" s="232">
        <v>11.65333</v>
      </c>
      <c r="F186" s="232">
        <v>32.92</v>
      </c>
      <c r="G186" s="232">
        <v>282.8</v>
      </c>
      <c r="H186" s="233">
        <v>0.08</v>
      </c>
      <c r="I186" s="234">
        <v>0.03</v>
      </c>
      <c r="J186" s="234">
        <v>0.08</v>
      </c>
      <c r="K186" s="234">
        <v>28.39</v>
      </c>
      <c r="L186" s="234">
        <v>0.28000000000000003</v>
      </c>
      <c r="M186" s="234">
        <v>16.13</v>
      </c>
      <c r="N186" s="234">
        <v>105.47</v>
      </c>
      <c r="O186" s="234">
        <v>16.27</v>
      </c>
      <c r="P186" s="234">
        <v>56.53</v>
      </c>
      <c r="Q186" s="234">
        <v>1.63</v>
      </c>
      <c r="R186" s="234">
        <v>0.85</v>
      </c>
      <c r="S186" s="146">
        <v>25</v>
      </c>
    </row>
    <row r="187" spans="1:19" ht="16.5" thickBot="1" x14ac:dyDescent="0.3">
      <c r="A187" s="22"/>
      <c r="B187" s="266" t="s">
        <v>112</v>
      </c>
      <c r="C187" s="267">
        <v>200</v>
      </c>
      <c r="D187" s="271">
        <v>6</v>
      </c>
      <c r="E187" s="272">
        <v>6.3</v>
      </c>
      <c r="F187" s="272">
        <v>13.5</v>
      </c>
      <c r="G187" s="273">
        <v>135</v>
      </c>
      <c r="H187" s="252">
        <v>6.0999999999999999E-2</v>
      </c>
      <c r="I187" s="253">
        <v>0.24</v>
      </c>
      <c r="J187" s="254"/>
      <c r="K187" s="253">
        <v>27.4</v>
      </c>
      <c r="L187" s="254">
        <v>1.08</v>
      </c>
      <c r="M187" s="253">
        <v>222.33</v>
      </c>
      <c r="N187" s="254">
        <v>173.39</v>
      </c>
      <c r="O187" s="253">
        <v>33.39</v>
      </c>
      <c r="P187" s="254">
        <v>277.17</v>
      </c>
      <c r="Q187" s="253">
        <v>0.59</v>
      </c>
      <c r="R187" s="255">
        <v>18.8</v>
      </c>
      <c r="S187" s="157">
        <v>58</v>
      </c>
    </row>
    <row r="188" spans="1:19" ht="16.5" thickBot="1" x14ac:dyDescent="0.3">
      <c r="A188" s="305" t="s">
        <v>41</v>
      </c>
      <c r="B188" s="47" t="s">
        <v>14</v>
      </c>
      <c r="C188" s="79" t="s">
        <v>20</v>
      </c>
      <c r="D188" s="206">
        <v>3.73</v>
      </c>
      <c r="E188" s="206">
        <v>11.41</v>
      </c>
      <c r="F188" s="206">
        <v>17.239999999999998</v>
      </c>
      <c r="G188" s="206">
        <v>190.65</v>
      </c>
      <c r="H188" s="233">
        <v>0.09</v>
      </c>
      <c r="I188" s="234">
        <v>4.4999999999999998E-2</v>
      </c>
      <c r="J188" s="234">
        <v>0.18</v>
      </c>
      <c r="K188" s="234">
        <v>63</v>
      </c>
      <c r="L188" s="234" t="s">
        <v>56</v>
      </c>
      <c r="M188" s="234">
        <v>15.7</v>
      </c>
      <c r="N188" s="234">
        <v>51.8</v>
      </c>
      <c r="O188" s="234">
        <v>18.5</v>
      </c>
      <c r="P188" s="234">
        <v>77.56</v>
      </c>
      <c r="Q188" s="234">
        <v>1.1499999999999999</v>
      </c>
      <c r="R188" s="234">
        <v>21.62</v>
      </c>
      <c r="S188" s="146">
        <v>1</v>
      </c>
    </row>
    <row r="189" spans="1:19" ht="16.5" thickBot="1" x14ac:dyDescent="0.3">
      <c r="A189" s="305"/>
      <c r="B189" s="266" t="s">
        <v>149</v>
      </c>
      <c r="C189" s="162">
        <v>100</v>
      </c>
      <c r="D189" s="197">
        <v>1.5</v>
      </c>
      <c r="E189" s="199">
        <v>0.5</v>
      </c>
      <c r="F189" s="196">
        <v>21</v>
      </c>
      <c r="G189" s="197">
        <v>96</v>
      </c>
      <c r="H189" s="196">
        <v>0.04</v>
      </c>
      <c r="I189" s="262">
        <v>0.05</v>
      </c>
      <c r="J189" s="262"/>
      <c r="K189" s="262">
        <v>20</v>
      </c>
      <c r="L189" s="261">
        <v>10</v>
      </c>
      <c r="M189" s="274">
        <v>8</v>
      </c>
      <c r="N189" s="262">
        <v>28</v>
      </c>
      <c r="O189" s="261">
        <v>42</v>
      </c>
      <c r="P189" s="275">
        <v>348</v>
      </c>
      <c r="Q189" s="275">
        <v>0.6</v>
      </c>
      <c r="R189" s="275">
        <v>0.05</v>
      </c>
      <c r="S189" s="149">
        <v>67</v>
      </c>
    </row>
    <row r="190" spans="1:19" ht="16.5" thickBot="1" x14ac:dyDescent="0.3">
      <c r="A190" s="23" t="s">
        <v>42</v>
      </c>
      <c r="B190" s="24" t="s">
        <v>43</v>
      </c>
      <c r="C190" s="25">
        <v>560</v>
      </c>
      <c r="D190" s="139">
        <f t="shared" ref="D190:R190" si="25">SUM(D186:D189)</f>
        <v>22.75</v>
      </c>
      <c r="E190" s="139">
        <f t="shared" si="25"/>
        <v>29.863330000000001</v>
      </c>
      <c r="F190" s="139">
        <f t="shared" si="25"/>
        <v>84.66</v>
      </c>
      <c r="G190" s="139">
        <f t="shared" si="25"/>
        <v>704.45</v>
      </c>
      <c r="H190" s="139">
        <f t="shared" si="25"/>
        <v>0.27100000000000002</v>
      </c>
      <c r="I190" s="139">
        <f t="shared" si="25"/>
        <v>0.36499999999999999</v>
      </c>
      <c r="J190" s="139">
        <f t="shared" si="25"/>
        <v>0.26</v>
      </c>
      <c r="K190" s="139">
        <f t="shared" si="25"/>
        <v>138.79</v>
      </c>
      <c r="L190" s="139">
        <f t="shared" si="25"/>
        <v>11.36</v>
      </c>
      <c r="M190" s="139">
        <f t="shared" si="25"/>
        <v>262.15999999999997</v>
      </c>
      <c r="N190" s="139">
        <f t="shared" si="25"/>
        <v>358.66</v>
      </c>
      <c r="O190" s="139">
        <f t="shared" si="25"/>
        <v>110.16</v>
      </c>
      <c r="P190" s="139">
        <f t="shared" si="25"/>
        <v>759.26</v>
      </c>
      <c r="Q190" s="139">
        <f t="shared" si="25"/>
        <v>3.9699999999999998</v>
      </c>
      <c r="R190" s="139">
        <f t="shared" si="25"/>
        <v>41.32</v>
      </c>
      <c r="S190" s="29"/>
    </row>
    <row r="191" spans="1:19" ht="16.5" thickBot="1" x14ac:dyDescent="0.3">
      <c r="A191" s="26"/>
      <c r="B191" s="107" t="s">
        <v>106</v>
      </c>
      <c r="C191" s="82">
        <v>100</v>
      </c>
      <c r="D191" s="206">
        <v>1.4</v>
      </c>
      <c r="E191" s="206">
        <v>7.1</v>
      </c>
      <c r="F191" s="206">
        <v>8.6</v>
      </c>
      <c r="G191" s="206">
        <v>104</v>
      </c>
      <c r="H191" s="205">
        <v>0.03</v>
      </c>
      <c r="I191" s="206">
        <v>0.02</v>
      </c>
      <c r="J191" s="206" t="s">
        <v>57</v>
      </c>
      <c r="K191" s="206">
        <v>121.5</v>
      </c>
      <c r="L191" s="206">
        <v>3.76</v>
      </c>
      <c r="M191" s="206">
        <v>20.2</v>
      </c>
      <c r="N191" s="206">
        <v>35.700000000000003</v>
      </c>
      <c r="O191" s="206">
        <v>16.100000000000001</v>
      </c>
      <c r="P191" s="206">
        <v>213</v>
      </c>
      <c r="Q191" s="206">
        <v>0.7</v>
      </c>
      <c r="R191" s="206">
        <v>13.1</v>
      </c>
      <c r="S191" s="146">
        <v>9</v>
      </c>
    </row>
    <row r="192" spans="1:19" ht="16.5" thickBot="1" x14ac:dyDescent="0.3">
      <c r="A192" s="26"/>
      <c r="B192" s="107" t="s">
        <v>117</v>
      </c>
      <c r="C192" s="110">
        <v>250</v>
      </c>
      <c r="D192" s="258">
        <v>6.27</v>
      </c>
      <c r="E192" s="258">
        <v>7.4</v>
      </c>
      <c r="F192" s="258">
        <v>33.9</v>
      </c>
      <c r="G192" s="258">
        <v>227.3</v>
      </c>
      <c r="H192" s="205">
        <v>7.0000000000000007E-2</v>
      </c>
      <c r="I192" s="206">
        <v>5.3999999999999999E-2</v>
      </c>
      <c r="J192" s="206">
        <v>0.1</v>
      </c>
      <c r="K192" s="206">
        <v>153</v>
      </c>
      <c r="L192" s="206">
        <v>5.52</v>
      </c>
      <c r="M192" s="206">
        <v>15.61</v>
      </c>
      <c r="N192" s="206">
        <v>54.05</v>
      </c>
      <c r="O192" s="206">
        <v>19.22</v>
      </c>
      <c r="P192" s="206">
        <v>333.3</v>
      </c>
      <c r="Q192" s="206">
        <v>0.81</v>
      </c>
      <c r="R192" s="206">
        <v>15.43</v>
      </c>
      <c r="S192" s="146">
        <v>16</v>
      </c>
    </row>
    <row r="193" spans="1:19" ht="16.5" thickBot="1" x14ac:dyDescent="0.3">
      <c r="A193" s="27" t="s">
        <v>44</v>
      </c>
      <c r="B193" s="47" t="s">
        <v>22</v>
      </c>
      <c r="C193" s="79">
        <v>100</v>
      </c>
      <c r="D193" s="258">
        <v>23.53</v>
      </c>
      <c r="E193" s="258">
        <v>11.86</v>
      </c>
      <c r="F193" s="258">
        <v>13.67</v>
      </c>
      <c r="G193" s="258">
        <v>237</v>
      </c>
      <c r="H193" s="205">
        <v>0.13500000000000001</v>
      </c>
      <c r="I193" s="206">
        <v>0.21199999999999999</v>
      </c>
      <c r="J193" s="206">
        <v>7.0000000000000007E-2</v>
      </c>
      <c r="K193" s="206">
        <v>6.3</v>
      </c>
      <c r="L193" s="206">
        <v>1.83</v>
      </c>
      <c r="M193" s="206">
        <v>26.72</v>
      </c>
      <c r="N193" s="206">
        <v>190.18</v>
      </c>
      <c r="O193" s="206">
        <v>27.88</v>
      </c>
      <c r="P193" s="206">
        <v>2.7E-2</v>
      </c>
      <c r="Q193" s="206">
        <v>2.08</v>
      </c>
      <c r="R193" s="206">
        <v>6.4</v>
      </c>
      <c r="S193" s="146">
        <v>40</v>
      </c>
    </row>
    <row r="194" spans="1:19" ht="32.25" thickBot="1" x14ac:dyDescent="0.3">
      <c r="A194" s="27"/>
      <c r="B194" s="55" t="s">
        <v>107</v>
      </c>
      <c r="C194" s="98" t="s">
        <v>141</v>
      </c>
      <c r="D194" s="235">
        <v>4.13</v>
      </c>
      <c r="E194" s="235">
        <v>6.67</v>
      </c>
      <c r="F194" s="235">
        <v>21.87</v>
      </c>
      <c r="G194" s="235">
        <v>164</v>
      </c>
      <c r="H194" s="233">
        <v>0.1</v>
      </c>
      <c r="I194" s="234">
        <v>0.11</v>
      </c>
      <c r="J194" s="234">
        <v>0.04</v>
      </c>
      <c r="K194" s="234">
        <v>110</v>
      </c>
      <c r="L194" s="234">
        <v>28.1</v>
      </c>
      <c r="M194" s="234">
        <v>80.7</v>
      </c>
      <c r="N194" s="234">
        <v>97.3</v>
      </c>
      <c r="O194" s="234">
        <v>40</v>
      </c>
      <c r="P194" s="234">
        <v>752.6</v>
      </c>
      <c r="Q194" s="234">
        <v>1.46</v>
      </c>
      <c r="R194" s="234">
        <v>9.3000000000000007</v>
      </c>
      <c r="S194" s="146">
        <v>51</v>
      </c>
    </row>
    <row r="195" spans="1:19" ht="16.5" thickBot="1" x14ac:dyDescent="0.3">
      <c r="A195" s="306"/>
      <c r="B195" s="47" t="s">
        <v>66</v>
      </c>
      <c r="C195" s="53">
        <v>200</v>
      </c>
      <c r="D195" s="207">
        <v>0.5</v>
      </c>
      <c r="E195" s="207">
        <v>0</v>
      </c>
      <c r="F195" s="207">
        <v>27</v>
      </c>
      <c r="G195" s="207">
        <v>102</v>
      </c>
      <c r="H195" s="193">
        <v>1E-3</v>
      </c>
      <c r="I195" s="194">
        <v>1E-3</v>
      </c>
      <c r="J195" s="194" t="s">
        <v>56</v>
      </c>
      <c r="K195" s="194" t="s">
        <v>55</v>
      </c>
      <c r="L195" s="194">
        <v>0.5</v>
      </c>
      <c r="M195" s="194">
        <v>28</v>
      </c>
      <c r="N195" s="194">
        <v>19</v>
      </c>
      <c r="O195" s="194">
        <v>7</v>
      </c>
      <c r="P195" s="194" t="s">
        <v>55</v>
      </c>
      <c r="Q195" s="194">
        <v>1.5</v>
      </c>
      <c r="R195" s="194" t="s">
        <v>55</v>
      </c>
      <c r="S195" s="146">
        <v>63</v>
      </c>
    </row>
    <row r="196" spans="1:19" ht="16.5" thickBot="1" x14ac:dyDescent="0.3">
      <c r="A196" s="306"/>
      <c r="B196" s="47" t="s">
        <v>104</v>
      </c>
      <c r="C196" s="120">
        <v>30</v>
      </c>
      <c r="D196" s="197">
        <v>2.4</v>
      </c>
      <c r="E196" s="199">
        <v>0.3</v>
      </c>
      <c r="F196" s="197">
        <v>13.8</v>
      </c>
      <c r="G196" s="199">
        <v>67.5</v>
      </c>
      <c r="H196" s="197">
        <v>3.3000000000000002E-2</v>
      </c>
      <c r="I196" s="198">
        <v>8.9999999999999993E-3</v>
      </c>
      <c r="J196" s="198"/>
      <c r="K196" s="198"/>
      <c r="L196" s="198"/>
      <c r="M196" s="198">
        <v>6</v>
      </c>
      <c r="N196" s="198">
        <v>19.5</v>
      </c>
      <c r="O196" s="198">
        <v>4.2</v>
      </c>
      <c r="P196" s="199">
        <v>27.9</v>
      </c>
      <c r="Q196" s="197">
        <v>0.33</v>
      </c>
      <c r="R196" s="198">
        <v>11.58</v>
      </c>
      <c r="S196" s="153">
        <v>79</v>
      </c>
    </row>
    <row r="197" spans="1:19" ht="16.5" thickBot="1" x14ac:dyDescent="0.3">
      <c r="A197" s="306"/>
      <c r="B197" s="107" t="s">
        <v>11</v>
      </c>
      <c r="C197" s="92">
        <v>48</v>
      </c>
      <c r="D197" s="147">
        <v>3.1920000000000002</v>
      </c>
      <c r="E197" s="147">
        <v>0.57599999999999996</v>
      </c>
      <c r="F197" s="147">
        <v>25.44</v>
      </c>
      <c r="G197" s="147">
        <v>119.52</v>
      </c>
      <c r="H197" s="147">
        <v>8.1600000000000006E-2</v>
      </c>
      <c r="I197" s="147">
        <v>3.8399999999999997E-2</v>
      </c>
      <c r="J197" s="147">
        <v>0</v>
      </c>
      <c r="K197" s="147">
        <v>0</v>
      </c>
      <c r="L197" s="147">
        <v>0</v>
      </c>
      <c r="M197" s="147">
        <v>13.92</v>
      </c>
      <c r="N197" s="147">
        <v>72</v>
      </c>
      <c r="O197" s="147">
        <v>22.56</v>
      </c>
      <c r="P197" s="208">
        <v>112</v>
      </c>
      <c r="Q197" s="209">
        <v>1.8720000000000001</v>
      </c>
      <c r="R197" s="198">
        <v>24.48</v>
      </c>
      <c r="S197" s="157">
        <v>80</v>
      </c>
    </row>
    <row r="198" spans="1:19" ht="16.5" thickBot="1" x14ac:dyDescent="0.3">
      <c r="A198" s="28"/>
      <c r="B198" s="24" t="s">
        <v>45</v>
      </c>
      <c r="C198" s="25">
        <v>928</v>
      </c>
      <c r="D198" s="139">
        <f t="shared" ref="D198:R198" si="26">SUM(D191:D197)</f>
        <v>41.422000000000004</v>
      </c>
      <c r="E198" s="139">
        <f t="shared" si="26"/>
        <v>33.905999999999999</v>
      </c>
      <c r="F198" s="139">
        <f t="shared" si="26"/>
        <v>144.28</v>
      </c>
      <c r="G198" s="139">
        <f t="shared" si="26"/>
        <v>1021.3199999999999</v>
      </c>
      <c r="H198" s="139">
        <f t="shared" si="26"/>
        <v>0.4506</v>
      </c>
      <c r="I198" s="139">
        <f t="shared" si="26"/>
        <v>0.44439999999999996</v>
      </c>
      <c r="J198" s="139">
        <f t="shared" si="26"/>
        <v>0.21000000000000002</v>
      </c>
      <c r="K198" s="139">
        <f t="shared" si="26"/>
        <v>390.8</v>
      </c>
      <c r="L198" s="139">
        <f t="shared" si="26"/>
        <v>39.71</v>
      </c>
      <c r="M198" s="139">
        <f t="shared" si="26"/>
        <v>191.15</v>
      </c>
      <c r="N198" s="139">
        <f t="shared" si="26"/>
        <v>487.73</v>
      </c>
      <c r="O198" s="139">
        <f t="shared" si="26"/>
        <v>136.96</v>
      </c>
      <c r="P198" s="139">
        <f t="shared" si="26"/>
        <v>1438.8270000000002</v>
      </c>
      <c r="Q198" s="139">
        <f t="shared" si="26"/>
        <v>8.7520000000000007</v>
      </c>
      <c r="R198" s="139">
        <f t="shared" si="26"/>
        <v>80.290000000000006</v>
      </c>
      <c r="S198" s="153"/>
    </row>
    <row r="199" spans="1:19" ht="16.5" thickBot="1" x14ac:dyDescent="0.3">
      <c r="A199" s="30" t="s">
        <v>46</v>
      </c>
      <c r="B199" s="47" t="s">
        <v>108</v>
      </c>
      <c r="C199" s="79">
        <v>80</v>
      </c>
      <c r="D199" s="234">
        <v>7.52</v>
      </c>
      <c r="E199" s="234">
        <v>4.2</v>
      </c>
      <c r="F199" s="234">
        <v>39.68</v>
      </c>
      <c r="G199" s="234">
        <v>226.8</v>
      </c>
      <c r="H199" s="233">
        <v>5.1999999999999998E-2</v>
      </c>
      <c r="I199" s="234">
        <v>6.4000000000000001E-2</v>
      </c>
      <c r="J199" s="234">
        <v>0.14599999999999999</v>
      </c>
      <c r="K199" s="234">
        <v>79.2</v>
      </c>
      <c r="L199" s="234">
        <v>0.09</v>
      </c>
      <c r="M199" s="234">
        <v>29.16</v>
      </c>
      <c r="N199" s="234">
        <v>60.82</v>
      </c>
      <c r="O199" s="234">
        <v>12</v>
      </c>
      <c r="P199" s="234">
        <v>76.44</v>
      </c>
      <c r="Q199" s="234">
        <v>0.66</v>
      </c>
      <c r="R199" s="234">
        <v>2.82</v>
      </c>
      <c r="S199" s="146">
        <v>69</v>
      </c>
    </row>
    <row r="200" spans="1:19" ht="16.5" thickBot="1" x14ac:dyDescent="0.3">
      <c r="A200" s="27"/>
      <c r="B200" s="47" t="s">
        <v>116</v>
      </c>
      <c r="C200" s="268">
        <v>200</v>
      </c>
      <c r="D200" s="276">
        <v>0.46</v>
      </c>
      <c r="E200" s="276">
        <v>0.15</v>
      </c>
      <c r="F200" s="276">
        <v>21.1</v>
      </c>
      <c r="G200" s="276">
        <v>93</v>
      </c>
      <c r="H200" s="252">
        <v>0.06</v>
      </c>
      <c r="I200" s="253">
        <v>6.8000000000000005E-2</v>
      </c>
      <c r="J200" s="254">
        <v>1.68</v>
      </c>
      <c r="K200" s="253">
        <v>0.13</v>
      </c>
      <c r="L200" s="254">
        <v>20</v>
      </c>
      <c r="M200" s="253">
        <v>36</v>
      </c>
      <c r="N200" s="254"/>
      <c r="O200" s="253"/>
      <c r="P200" s="254"/>
      <c r="Q200" s="253"/>
      <c r="R200" s="255"/>
      <c r="S200" s="146">
        <v>62</v>
      </c>
    </row>
    <row r="201" spans="1:19" ht="16.5" thickBot="1" x14ac:dyDescent="0.3">
      <c r="A201" s="27"/>
      <c r="B201" s="47" t="s">
        <v>138</v>
      </c>
      <c r="C201" s="21">
        <v>20</v>
      </c>
      <c r="D201" s="210">
        <v>0.8</v>
      </c>
      <c r="E201" s="210">
        <v>4.2</v>
      </c>
      <c r="F201" s="210">
        <v>11.8</v>
      </c>
      <c r="G201" s="277">
        <v>88.4</v>
      </c>
      <c r="H201" s="278">
        <v>6.0000000000000001E-3</v>
      </c>
      <c r="I201" s="210">
        <v>1.2E-2</v>
      </c>
      <c r="J201" s="277"/>
      <c r="K201" s="210"/>
      <c r="L201" s="277"/>
      <c r="M201" s="210">
        <v>5.6</v>
      </c>
      <c r="N201" s="277">
        <v>19</v>
      </c>
      <c r="O201" s="210">
        <v>19.8</v>
      </c>
      <c r="P201" s="210">
        <v>37.4</v>
      </c>
      <c r="Q201" s="251">
        <v>0.6</v>
      </c>
      <c r="R201" s="251"/>
      <c r="S201" s="146">
        <v>78</v>
      </c>
    </row>
    <row r="202" spans="1:19" ht="16.5" thickBot="1" x14ac:dyDescent="0.3">
      <c r="A202" s="30"/>
      <c r="B202" s="67" t="s">
        <v>149</v>
      </c>
      <c r="C202" s="119">
        <v>100</v>
      </c>
      <c r="D202" s="210">
        <v>0.4</v>
      </c>
      <c r="E202" s="210">
        <v>0.4</v>
      </c>
      <c r="F202" s="210">
        <v>9.8000000000000007</v>
      </c>
      <c r="G202" s="210">
        <v>47</v>
      </c>
      <c r="H202" s="211">
        <v>2.1999999999999999E-2</v>
      </c>
      <c r="I202" s="211">
        <v>1.6E-2</v>
      </c>
      <c r="J202" s="211"/>
      <c r="K202" s="211">
        <v>3</v>
      </c>
      <c r="L202" s="211">
        <v>4</v>
      </c>
      <c r="M202" s="211">
        <v>14.08</v>
      </c>
      <c r="N202" s="211">
        <v>9.57</v>
      </c>
      <c r="O202" s="211">
        <v>7.83</v>
      </c>
      <c r="P202" s="211">
        <v>230.74</v>
      </c>
      <c r="Q202" s="211">
        <v>1.91</v>
      </c>
      <c r="R202" s="211">
        <v>1.76</v>
      </c>
      <c r="S202" s="149">
        <v>67</v>
      </c>
    </row>
    <row r="203" spans="1:19" ht="16.5" thickBot="1" x14ac:dyDescent="0.3">
      <c r="A203" s="31"/>
      <c r="B203" s="32" t="s">
        <v>48</v>
      </c>
      <c r="C203" s="167">
        <f>SUM(C199:C202)</f>
        <v>400</v>
      </c>
      <c r="D203" s="188">
        <f t="shared" ref="D203:R203" si="27">SUM(D199:D202)</f>
        <v>9.18</v>
      </c>
      <c r="E203" s="188">
        <f t="shared" si="27"/>
        <v>8.9500000000000011</v>
      </c>
      <c r="F203" s="188">
        <f t="shared" si="27"/>
        <v>82.38</v>
      </c>
      <c r="G203" s="188">
        <f t="shared" si="27"/>
        <v>455.20000000000005</v>
      </c>
      <c r="H203" s="188">
        <f t="shared" si="27"/>
        <v>0.13999999999999999</v>
      </c>
      <c r="I203" s="188">
        <f t="shared" si="27"/>
        <v>0.16000000000000003</v>
      </c>
      <c r="J203" s="188">
        <f t="shared" si="27"/>
        <v>1.8259999999999998</v>
      </c>
      <c r="K203" s="188">
        <f t="shared" si="27"/>
        <v>82.33</v>
      </c>
      <c r="L203" s="188">
        <f t="shared" si="27"/>
        <v>24.09</v>
      </c>
      <c r="M203" s="188">
        <f t="shared" si="27"/>
        <v>84.839999999999989</v>
      </c>
      <c r="N203" s="188">
        <f t="shared" si="27"/>
        <v>89.389999999999986</v>
      </c>
      <c r="O203" s="188">
        <f t="shared" si="27"/>
        <v>39.630000000000003</v>
      </c>
      <c r="P203" s="188">
        <f t="shared" si="27"/>
        <v>344.58000000000004</v>
      </c>
      <c r="Q203" s="188">
        <f t="shared" si="27"/>
        <v>3.17</v>
      </c>
      <c r="R203" s="188">
        <f t="shared" si="27"/>
        <v>4.58</v>
      </c>
      <c r="S203" s="170"/>
    </row>
    <row r="204" spans="1:19" ht="16.5" thickBot="1" x14ac:dyDescent="0.3">
      <c r="A204" s="33"/>
      <c r="B204" s="34" t="s">
        <v>49</v>
      </c>
      <c r="C204" s="171">
        <f>C190+C198+C203</f>
        <v>1888</v>
      </c>
      <c r="D204" s="40">
        <f>SUM(D190,D198,D203,)</f>
        <v>73.352000000000004</v>
      </c>
      <c r="E204" s="40">
        <f>SUM(E190,E198,E203,)</f>
        <v>72.719329999999999</v>
      </c>
      <c r="F204" s="40">
        <f>SUM(F190,F198,F203,)</f>
        <v>311.32</v>
      </c>
      <c r="G204" s="40">
        <f>SUM(G190,G198,G203,)</f>
        <v>2180.9700000000003</v>
      </c>
      <c r="H204" s="40">
        <f>SUM(H190,H198,H203,)</f>
        <v>0.86160000000000003</v>
      </c>
      <c r="I204" s="40">
        <f t="shared" ref="I204:Q204" si="28">SUM(I190,I198,I203,)</f>
        <v>0.96939999999999993</v>
      </c>
      <c r="J204" s="40">
        <f t="shared" si="28"/>
        <v>2.2959999999999998</v>
      </c>
      <c r="K204" s="40">
        <f t="shared" si="28"/>
        <v>611.92000000000007</v>
      </c>
      <c r="L204" s="40">
        <f t="shared" si="28"/>
        <v>75.16</v>
      </c>
      <c r="M204" s="40">
        <f t="shared" si="28"/>
        <v>538.15</v>
      </c>
      <c r="N204" s="40">
        <f t="shared" si="28"/>
        <v>935.78000000000009</v>
      </c>
      <c r="O204" s="40">
        <f t="shared" si="28"/>
        <v>286.75</v>
      </c>
      <c r="P204" s="40">
        <f t="shared" si="28"/>
        <v>2542.6670000000004</v>
      </c>
      <c r="Q204" s="40">
        <f t="shared" si="28"/>
        <v>15.892000000000001</v>
      </c>
      <c r="R204" s="40">
        <f>SUM(R190,R198,R203,)/1000</f>
        <v>0.12619000000000002</v>
      </c>
      <c r="S204" s="172"/>
    </row>
    <row r="205" spans="1:19" ht="32.25" thickBot="1" x14ac:dyDescent="0.3">
      <c r="A205" s="28"/>
      <c r="B205" s="24" t="s">
        <v>50</v>
      </c>
      <c r="C205" s="173"/>
      <c r="D205" s="41">
        <f>D204*100/90</f>
        <v>81.50222222222223</v>
      </c>
      <c r="E205" s="174">
        <f>E204*100/92</f>
        <v>79.042749999999998</v>
      </c>
      <c r="F205" s="174">
        <f>F204*100/383</f>
        <v>81.284595300261103</v>
      </c>
      <c r="G205" s="42">
        <f>G204*100/2720</f>
        <v>80.182720588235298</v>
      </c>
      <c r="H205" s="40">
        <f>H204*100/1.4</f>
        <v>61.542857142857144</v>
      </c>
      <c r="I205" s="41">
        <f>I204*100/1.6</f>
        <v>60.587499999999999</v>
      </c>
      <c r="J205" s="41">
        <f>J204*100/10</f>
        <v>22.96</v>
      </c>
      <c r="K205" s="41">
        <f>K204*100/900</f>
        <v>67.991111111111124</v>
      </c>
      <c r="L205" s="41">
        <f>L204*100/70</f>
        <v>107.37142857142857</v>
      </c>
      <c r="M205" s="41">
        <f>M204*100/1200</f>
        <v>44.845833333333331</v>
      </c>
      <c r="N205" s="41">
        <f>N204*100/1200</f>
        <v>77.981666666666683</v>
      </c>
      <c r="O205" s="41">
        <f>O204*100/300</f>
        <v>95.583333333333329</v>
      </c>
      <c r="P205" s="41">
        <f>P204*100/1200</f>
        <v>211.88891666666669</v>
      </c>
      <c r="Q205" s="42">
        <f>Q204*100/18</f>
        <v>88.288888888888891</v>
      </c>
      <c r="R205" s="41">
        <f>R204*100/0.1</f>
        <v>126.19000000000003</v>
      </c>
      <c r="S205" s="175"/>
    </row>
    <row r="209" spans="1:19" ht="15.75" thickBot="1" x14ac:dyDescent="0.3">
      <c r="B209" s="9" t="s">
        <v>142</v>
      </c>
    </row>
    <row r="210" spans="1:19" ht="15.75" thickBot="1" x14ac:dyDescent="0.3">
      <c r="A210" s="309" t="s">
        <v>30</v>
      </c>
      <c r="B210" s="309" t="s">
        <v>31</v>
      </c>
      <c r="C210" s="309" t="s">
        <v>32</v>
      </c>
      <c r="D210" s="311" t="s">
        <v>33</v>
      </c>
      <c r="E210" s="312"/>
      <c r="F210" s="313"/>
      <c r="G210" s="309" t="s">
        <v>34</v>
      </c>
      <c r="H210" s="311" t="s">
        <v>0</v>
      </c>
      <c r="I210" s="312"/>
      <c r="J210" s="312"/>
      <c r="K210" s="312"/>
      <c r="L210" s="313"/>
      <c r="M210" s="311" t="s">
        <v>28</v>
      </c>
      <c r="N210" s="312"/>
      <c r="O210" s="312"/>
      <c r="P210" s="312"/>
      <c r="Q210" s="312"/>
      <c r="R210" s="313"/>
      <c r="S210" s="309" t="s">
        <v>35</v>
      </c>
    </row>
    <row r="211" spans="1:19" ht="29.25" thickBot="1" x14ac:dyDescent="0.3">
      <c r="A211" s="310"/>
      <c r="B211" s="310"/>
      <c r="C211" s="310"/>
      <c r="D211" s="11" t="s">
        <v>36</v>
      </c>
      <c r="E211" s="11" t="s">
        <v>37</v>
      </c>
      <c r="F211" s="11" t="s">
        <v>38</v>
      </c>
      <c r="G211" s="310"/>
      <c r="H211" s="6" t="s">
        <v>1</v>
      </c>
      <c r="I211" s="6" t="s">
        <v>24</v>
      </c>
      <c r="J211" s="6" t="s">
        <v>25</v>
      </c>
      <c r="K211" s="6" t="s">
        <v>3</v>
      </c>
      <c r="L211" s="6" t="s">
        <v>2</v>
      </c>
      <c r="M211" s="6" t="s">
        <v>12</v>
      </c>
      <c r="N211" s="6" t="s">
        <v>4</v>
      </c>
      <c r="O211" s="6" t="s">
        <v>5</v>
      </c>
      <c r="P211" s="6" t="s">
        <v>26</v>
      </c>
      <c r="Q211" s="6" t="s">
        <v>6</v>
      </c>
      <c r="R211" s="6" t="s">
        <v>27</v>
      </c>
      <c r="S211" s="310"/>
    </row>
    <row r="212" spans="1:19" ht="15.75" x14ac:dyDescent="0.25">
      <c r="A212" s="12"/>
      <c r="B212" s="279" t="s">
        <v>96</v>
      </c>
      <c r="C212" s="329"/>
      <c r="D212" s="329"/>
      <c r="E212" s="329"/>
      <c r="F212" s="329"/>
      <c r="G212" s="329"/>
      <c r="H212" s="280"/>
      <c r="I212" s="280"/>
      <c r="J212" s="280"/>
      <c r="K212" s="280"/>
      <c r="L212" s="280"/>
      <c r="M212" s="280"/>
      <c r="N212" s="280"/>
      <c r="O212" s="280"/>
      <c r="P212" s="280"/>
      <c r="Q212" s="280"/>
      <c r="R212" s="280"/>
      <c r="S212" s="331"/>
    </row>
    <row r="213" spans="1:19" ht="16.5" thickBot="1" x14ac:dyDescent="0.3">
      <c r="A213" s="15"/>
      <c r="B213" s="281" t="s">
        <v>113</v>
      </c>
      <c r="C213" s="330"/>
      <c r="D213" s="330"/>
      <c r="E213" s="330"/>
      <c r="F213" s="330"/>
      <c r="G213" s="330"/>
      <c r="H213" s="282"/>
      <c r="I213" s="282"/>
      <c r="J213" s="282"/>
      <c r="K213" s="282"/>
      <c r="L213" s="282"/>
      <c r="M213" s="282"/>
      <c r="N213" s="282"/>
      <c r="O213" s="282"/>
      <c r="P213" s="282"/>
      <c r="Q213" s="282"/>
      <c r="R213" s="282"/>
      <c r="S213" s="332"/>
    </row>
    <row r="214" spans="1:19" ht="16.5" thickBot="1" x14ac:dyDescent="0.3">
      <c r="A214" s="320" t="s">
        <v>41</v>
      </c>
      <c r="B214" s="107" t="s">
        <v>123</v>
      </c>
      <c r="C214" s="98">
        <v>200</v>
      </c>
      <c r="D214" s="232">
        <v>8.3000000000000007</v>
      </c>
      <c r="E214" s="232">
        <v>13</v>
      </c>
      <c r="F214" s="232">
        <v>37.1</v>
      </c>
      <c r="G214" s="232">
        <v>297.8</v>
      </c>
      <c r="H214" s="233">
        <v>7.0000000000000007E-2</v>
      </c>
      <c r="I214" s="234">
        <v>0.19</v>
      </c>
      <c r="J214" s="234" t="s">
        <v>55</v>
      </c>
      <c r="K214" s="234">
        <v>33.799999999999997</v>
      </c>
      <c r="L214" s="234">
        <v>0.3</v>
      </c>
      <c r="M214" s="234">
        <v>159</v>
      </c>
      <c r="N214" s="234">
        <v>272</v>
      </c>
      <c r="O214" s="234">
        <v>73</v>
      </c>
      <c r="P214" s="234">
        <v>293</v>
      </c>
      <c r="Q214" s="234">
        <v>2.2000000000000002</v>
      </c>
      <c r="R214" s="234" t="s">
        <v>55</v>
      </c>
      <c r="S214" s="148" t="s">
        <v>139</v>
      </c>
    </row>
    <row r="215" spans="1:19" ht="16.5" thickBot="1" x14ac:dyDescent="0.3">
      <c r="A215" s="321"/>
      <c r="B215" s="104" t="s">
        <v>16</v>
      </c>
      <c r="C215" s="105">
        <v>40</v>
      </c>
      <c r="D215" s="235">
        <v>5.0999999999999996</v>
      </c>
      <c r="E215" s="235">
        <v>4.5999999999999996</v>
      </c>
      <c r="F215" s="235">
        <v>0.3</v>
      </c>
      <c r="G215" s="235">
        <v>63</v>
      </c>
      <c r="H215" s="233">
        <v>0.03</v>
      </c>
      <c r="I215" s="234">
        <v>0.18</v>
      </c>
      <c r="J215" s="234" t="s">
        <v>55</v>
      </c>
      <c r="K215" s="234">
        <v>0.03</v>
      </c>
      <c r="L215" s="234" t="s">
        <v>55</v>
      </c>
      <c r="M215" s="234">
        <v>22</v>
      </c>
      <c r="N215" s="234">
        <v>74</v>
      </c>
      <c r="O215" s="234">
        <v>21.5</v>
      </c>
      <c r="P215" s="234">
        <v>61</v>
      </c>
      <c r="Q215" s="234">
        <v>1.08</v>
      </c>
      <c r="R215" s="234">
        <v>0.01</v>
      </c>
      <c r="S215" s="146">
        <v>27</v>
      </c>
    </row>
    <row r="216" spans="1:19" ht="15.75" customHeight="1" thickBot="1" x14ac:dyDescent="0.3">
      <c r="A216" s="321"/>
      <c r="B216" s="47" t="s">
        <v>61</v>
      </c>
      <c r="C216" s="119">
        <v>200</v>
      </c>
      <c r="D216" s="196">
        <v>2.5</v>
      </c>
      <c r="E216" s="197">
        <v>2.2000000000000002</v>
      </c>
      <c r="F216" s="198">
        <v>10</v>
      </c>
      <c r="G216" s="198">
        <v>70</v>
      </c>
      <c r="H216" s="198">
        <v>0.01</v>
      </c>
      <c r="I216" s="198">
        <v>7.0000000000000007E-2</v>
      </c>
      <c r="J216" s="198"/>
      <c r="K216" s="198">
        <v>6.9</v>
      </c>
      <c r="L216" s="198">
        <v>0.3</v>
      </c>
      <c r="M216" s="198">
        <v>57.3</v>
      </c>
      <c r="N216" s="198">
        <v>46.3</v>
      </c>
      <c r="O216" s="198">
        <v>9.9</v>
      </c>
      <c r="P216" s="198">
        <v>81.3</v>
      </c>
      <c r="Q216" s="198">
        <v>0.8</v>
      </c>
      <c r="R216" s="198">
        <v>4.5</v>
      </c>
      <c r="S216" s="146">
        <v>54</v>
      </c>
    </row>
    <row r="217" spans="1:19" ht="16.5" thickBot="1" x14ac:dyDescent="0.3">
      <c r="A217" s="321"/>
      <c r="B217" s="107" t="s">
        <v>84</v>
      </c>
      <c r="C217" s="79" t="s">
        <v>19</v>
      </c>
      <c r="D217" s="206">
        <v>7.03</v>
      </c>
      <c r="E217" s="206">
        <v>15.31</v>
      </c>
      <c r="F217" s="206">
        <v>17.239999999999998</v>
      </c>
      <c r="G217" s="206">
        <v>238.65</v>
      </c>
      <c r="H217" s="233">
        <v>9.5000000000000001E-2</v>
      </c>
      <c r="I217" s="234">
        <v>0.09</v>
      </c>
      <c r="J217" s="234">
        <v>0.18</v>
      </c>
      <c r="K217" s="234">
        <v>102</v>
      </c>
      <c r="L217" s="234">
        <v>24</v>
      </c>
      <c r="M217" s="234">
        <v>165.7</v>
      </c>
      <c r="N217" s="234">
        <v>131.80000000000001</v>
      </c>
      <c r="O217" s="234">
        <v>25.5</v>
      </c>
      <c r="P217" s="234">
        <v>95.06</v>
      </c>
      <c r="Q217" s="234">
        <v>1.24</v>
      </c>
      <c r="R217" s="234">
        <v>21.62</v>
      </c>
      <c r="S217" s="87">
        <v>2</v>
      </c>
    </row>
    <row r="218" spans="1:19" ht="16.5" thickBot="1" x14ac:dyDescent="0.3">
      <c r="A218" s="322"/>
      <c r="B218" s="47" t="s">
        <v>149</v>
      </c>
      <c r="C218" s="118">
        <v>100</v>
      </c>
      <c r="D218" s="197">
        <v>0.8</v>
      </c>
      <c r="E218" s="197">
        <v>0.2</v>
      </c>
      <c r="F218" s="197">
        <v>7.5</v>
      </c>
      <c r="G218" s="199">
        <v>38</v>
      </c>
      <c r="H218" s="196">
        <v>0.06</v>
      </c>
      <c r="I218" s="197">
        <v>0.03</v>
      </c>
      <c r="J218" s="198"/>
      <c r="K218" s="198">
        <v>10</v>
      </c>
      <c r="L218" s="198">
        <v>38</v>
      </c>
      <c r="M218" s="198">
        <v>35</v>
      </c>
      <c r="N218" s="198">
        <v>17</v>
      </c>
      <c r="O218" s="198">
        <v>11</v>
      </c>
      <c r="P218" s="199">
        <v>155</v>
      </c>
      <c r="Q218" s="197">
        <v>0.1</v>
      </c>
      <c r="R218" s="198">
        <v>0.26</v>
      </c>
      <c r="S218" s="146">
        <v>67</v>
      </c>
    </row>
    <row r="219" spans="1:19" ht="16.5" thickBot="1" x14ac:dyDescent="0.3">
      <c r="A219" s="100"/>
      <c r="B219" s="24" t="s">
        <v>43</v>
      </c>
      <c r="C219" s="25">
        <v>615</v>
      </c>
      <c r="D219" s="139">
        <f t="shared" ref="D219:R219" si="29">SUM(D214:D218)</f>
        <v>23.73</v>
      </c>
      <c r="E219" s="139">
        <f t="shared" si="29"/>
        <v>35.31</v>
      </c>
      <c r="F219" s="139">
        <f t="shared" si="29"/>
        <v>72.14</v>
      </c>
      <c r="G219" s="139">
        <f t="shared" si="29"/>
        <v>707.45</v>
      </c>
      <c r="H219" s="139">
        <f t="shared" si="29"/>
        <v>0.26500000000000001</v>
      </c>
      <c r="I219" s="139">
        <f t="shared" si="29"/>
        <v>0.56000000000000005</v>
      </c>
      <c r="J219" s="139">
        <f t="shared" si="29"/>
        <v>0.18</v>
      </c>
      <c r="K219" s="139">
        <f t="shared" si="29"/>
        <v>152.72999999999999</v>
      </c>
      <c r="L219" s="139">
        <f t="shared" si="29"/>
        <v>62.6</v>
      </c>
      <c r="M219" s="139">
        <f t="shared" si="29"/>
        <v>439</v>
      </c>
      <c r="N219" s="139">
        <f t="shared" si="29"/>
        <v>541.1</v>
      </c>
      <c r="O219" s="139">
        <f t="shared" si="29"/>
        <v>140.9</v>
      </c>
      <c r="P219" s="139">
        <f t="shared" si="29"/>
        <v>685.36</v>
      </c>
      <c r="Q219" s="139">
        <f t="shared" si="29"/>
        <v>5.42</v>
      </c>
      <c r="R219" s="139">
        <f t="shared" si="29"/>
        <v>26.390000000000004</v>
      </c>
      <c r="S219" s="29"/>
    </row>
    <row r="220" spans="1:19" ht="16.5" thickBot="1" x14ac:dyDescent="0.3">
      <c r="A220" s="323" t="s">
        <v>44</v>
      </c>
      <c r="B220" s="134" t="s">
        <v>23</v>
      </c>
      <c r="C220" s="82">
        <v>100</v>
      </c>
      <c r="D220" s="234">
        <v>5.2</v>
      </c>
      <c r="E220" s="234">
        <v>5.3</v>
      </c>
      <c r="F220" s="234">
        <v>14.5</v>
      </c>
      <c r="G220" s="234">
        <v>127</v>
      </c>
      <c r="H220" s="233">
        <v>0.15</v>
      </c>
      <c r="I220" s="234">
        <v>5.7000000000000002E-2</v>
      </c>
      <c r="J220" s="234">
        <v>0.6</v>
      </c>
      <c r="K220" s="234">
        <v>4.72</v>
      </c>
      <c r="L220" s="234">
        <v>2.74</v>
      </c>
      <c r="M220" s="234">
        <v>23.34</v>
      </c>
      <c r="N220" s="234">
        <v>91.49</v>
      </c>
      <c r="O220" s="234">
        <v>21.92</v>
      </c>
      <c r="P220" s="234">
        <v>333.47</v>
      </c>
      <c r="Q220" s="234">
        <v>0.37</v>
      </c>
      <c r="R220" s="234">
        <v>10.88</v>
      </c>
      <c r="S220" s="146">
        <v>10</v>
      </c>
    </row>
    <row r="221" spans="1:19" ht="16.5" thickBot="1" x14ac:dyDescent="0.3">
      <c r="A221" s="324"/>
      <c r="B221" s="104" t="s">
        <v>119</v>
      </c>
      <c r="C221" s="83">
        <v>250</v>
      </c>
      <c r="D221" s="235">
        <v>6.4</v>
      </c>
      <c r="E221" s="235">
        <v>7.23</v>
      </c>
      <c r="F221" s="235">
        <v>13.5</v>
      </c>
      <c r="G221" s="235">
        <v>145</v>
      </c>
      <c r="H221" s="205">
        <v>4.7E-2</v>
      </c>
      <c r="I221" s="206">
        <v>4.7E-2</v>
      </c>
      <c r="J221" s="206" t="s">
        <v>57</v>
      </c>
      <c r="K221" s="206">
        <v>133</v>
      </c>
      <c r="L221" s="206">
        <v>8.02</v>
      </c>
      <c r="M221" s="206">
        <v>34.25</v>
      </c>
      <c r="N221" s="206">
        <v>65.5</v>
      </c>
      <c r="O221" s="206">
        <v>18.25</v>
      </c>
      <c r="P221" s="206">
        <v>249.5</v>
      </c>
      <c r="Q221" s="206">
        <v>0.7</v>
      </c>
      <c r="R221" s="206">
        <v>19.07</v>
      </c>
      <c r="S221" s="146">
        <v>22</v>
      </c>
    </row>
    <row r="222" spans="1:19" ht="16.5" thickBot="1" x14ac:dyDescent="0.3">
      <c r="A222" s="324"/>
      <c r="B222" s="47" t="s">
        <v>147</v>
      </c>
      <c r="C222" s="79">
        <v>100</v>
      </c>
      <c r="D222" s="302">
        <v>15.1</v>
      </c>
      <c r="E222" s="302">
        <v>14.8</v>
      </c>
      <c r="F222" s="302">
        <v>10.3</v>
      </c>
      <c r="G222" s="302">
        <v>235</v>
      </c>
      <c r="H222" s="301">
        <v>7.0000000000000007E-2</v>
      </c>
      <c r="I222" s="109">
        <v>0.08</v>
      </c>
      <c r="J222" s="109">
        <v>7.0000000000000007E-2</v>
      </c>
      <c r="K222" s="109">
        <v>6.3</v>
      </c>
      <c r="L222" s="109">
        <v>0.62</v>
      </c>
      <c r="M222" s="109">
        <v>29.3</v>
      </c>
      <c r="N222" s="109">
        <v>144</v>
      </c>
      <c r="O222" s="109">
        <v>64</v>
      </c>
      <c r="P222" s="109">
        <v>229.3</v>
      </c>
      <c r="Q222" s="109">
        <v>1.4</v>
      </c>
      <c r="R222" s="109">
        <v>6.4</v>
      </c>
      <c r="S222" s="146">
        <v>34</v>
      </c>
    </row>
    <row r="223" spans="1:19" ht="16.5" thickBot="1" x14ac:dyDescent="0.3">
      <c r="A223" s="324"/>
      <c r="B223" s="107" t="s">
        <v>89</v>
      </c>
      <c r="C223" s="83">
        <v>180</v>
      </c>
      <c r="D223" s="232">
        <v>6.12</v>
      </c>
      <c r="E223" s="232">
        <v>5.2</v>
      </c>
      <c r="F223" s="232">
        <v>36</v>
      </c>
      <c r="G223" s="232">
        <v>215.3</v>
      </c>
      <c r="H223" s="205">
        <v>7.1999999999999995E-2</v>
      </c>
      <c r="I223" s="206">
        <v>3.5999999999999997E-2</v>
      </c>
      <c r="J223" s="206">
        <v>0.09</v>
      </c>
      <c r="K223" s="206">
        <v>31.9</v>
      </c>
      <c r="L223" s="206" t="s">
        <v>57</v>
      </c>
      <c r="M223" s="206">
        <v>13.2</v>
      </c>
      <c r="N223" s="206">
        <v>48</v>
      </c>
      <c r="O223" s="206">
        <v>8.4</v>
      </c>
      <c r="P223" s="206">
        <v>63.6</v>
      </c>
      <c r="Q223" s="206">
        <v>0.84</v>
      </c>
      <c r="R223" s="206">
        <v>0.96</v>
      </c>
      <c r="S223" s="146">
        <v>45</v>
      </c>
    </row>
    <row r="224" spans="1:19" ht="16.5" thickBot="1" x14ac:dyDescent="0.3">
      <c r="A224" s="324"/>
      <c r="B224" s="107" t="s">
        <v>9</v>
      </c>
      <c r="C224" s="92">
        <v>200</v>
      </c>
      <c r="D224" s="200">
        <v>0.1</v>
      </c>
      <c r="E224" s="201" t="s">
        <v>55</v>
      </c>
      <c r="F224" s="201">
        <v>9</v>
      </c>
      <c r="G224" s="201">
        <v>36</v>
      </c>
      <c r="H224" s="200" t="s">
        <v>56</v>
      </c>
      <c r="I224" s="201">
        <v>0.01</v>
      </c>
      <c r="J224" s="201" t="s">
        <v>56</v>
      </c>
      <c r="K224" s="201">
        <v>0.3</v>
      </c>
      <c r="L224" s="201">
        <v>0.04</v>
      </c>
      <c r="M224" s="201">
        <v>4.5</v>
      </c>
      <c r="N224" s="201">
        <v>7.2</v>
      </c>
      <c r="O224" s="201">
        <v>3.8</v>
      </c>
      <c r="P224" s="201">
        <v>20.8</v>
      </c>
      <c r="Q224" s="201">
        <v>0.7</v>
      </c>
      <c r="R224" s="201" t="s">
        <v>55</v>
      </c>
      <c r="S224" s="146">
        <v>53</v>
      </c>
    </row>
    <row r="225" spans="1:19" ht="16.5" thickBot="1" x14ac:dyDescent="0.3">
      <c r="A225" s="324"/>
      <c r="B225" s="47" t="s">
        <v>104</v>
      </c>
      <c r="C225" s="120">
        <v>30</v>
      </c>
      <c r="D225" s="197">
        <v>2.4</v>
      </c>
      <c r="E225" s="199">
        <v>0.3</v>
      </c>
      <c r="F225" s="197">
        <v>13.8</v>
      </c>
      <c r="G225" s="199">
        <v>67.5</v>
      </c>
      <c r="H225" s="197">
        <v>3.3000000000000002E-2</v>
      </c>
      <c r="I225" s="198">
        <v>8.9999999999999993E-3</v>
      </c>
      <c r="J225" s="198"/>
      <c r="K225" s="198"/>
      <c r="L225" s="198"/>
      <c r="M225" s="198">
        <v>6</v>
      </c>
      <c r="N225" s="198">
        <v>19.5</v>
      </c>
      <c r="O225" s="198">
        <v>4.2</v>
      </c>
      <c r="P225" s="199">
        <v>27.9</v>
      </c>
      <c r="Q225" s="197">
        <v>0.33</v>
      </c>
      <c r="R225" s="198">
        <v>11.58</v>
      </c>
      <c r="S225" s="29">
        <v>79</v>
      </c>
    </row>
    <row r="226" spans="1:19" ht="16.5" thickBot="1" x14ac:dyDescent="0.3">
      <c r="A226" s="325"/>
      <c r="B226" s="107" t="s">
        <v>11</v>
      </c>
      <c r="C226" s="79">
        <v>30</v>
      </c>
      <c r="D226" s="206">
        <v>2</v>
      </c>
      <c r="E226" s="206">
        <v>0.36</v>
      </c>
      <c r="F226" s="206">
        <v>15.87</v>
      </c>
      <c r="G226" s="206">
        <v>74.7</v>
      </c>
      <c r="H226" s="205">
        <v>5.0999999999999997E-2</v>
      </c>
      <c r="I226" s="206">
        <v>2.4E-2</v>
      </c>
      <c r="J226" s="206" t="s">
        <v>55</v>
      </c>
      <c r="K226" s="206" t="s">
        <v>56</v>
      </c>
      <c r="L226" s="206" t="s">
        <v>55</v>
      </c>
      <c r="M226" s="206">
        <v>8.6999999999999993</v>
      </c>
      <c r="N226" s="206">
        <v>45</v>
      </c>
      <c r="O226" s="206">
        <v>14.1</v>
      </c>
      <c r="P226" s="206">
        <v>70.5</v>
      </c>
      <c r="Q226" s="206">
        <v>1.17</v>
      </c>
      <c r="R226" s="206">
        <v>15.3</v>
      </c>
      <c r="S226" s="157">
        <v>80</v>
      </c>
    </row>
    <row r="227" spans="1:19" ht="16.5" thickBot="1" x14ac:dyDescent="0.3">
      <c r="A227" s="101"/>
      <c r="B227" s="24" t="s">
        <v>45</v>
      </c>
      <c r="C227" s="25">
        <f t="shared" ref="C227:R227" si="30">SUM(C220:C226)</f>
        <v>890</v>
      </c>
      <c r="D227" s="139">
        <f t="shared" si="30"/>
        <v>37.32</v>
      </c>
      <c r="E227" s="139">
        <f t="shared" si="30"/>
        <v>33.19</v>
      </c>
      <c r="F227" s="139">
        <f t="shared" si="30"/>
        <v>112.97</v>
      </c>
      <c r="G227" s="139">
        <f t="shared" si="30"/>
        <v>900.5</v>
      </c>
      <c r="H227" s="139">
        <f t="shared" si="30"/>
        <v>0.42299999999999999</v>
      </c>
      <c r="I227" s="139">
        <f t="shared" si="30"/>
        <v>0.26300000000000001</v>
      </c>
      <c r="J227" s="139">
        <f t="shared" si="30"/>
        <v>0.7599999999999999</v>
      </c>
      <c r="K227" s="139">
        <f t="shared" si="30"/>
        <v>176.22000000000003</v>
      </c>
      <c r="L227" s="139">
        <f t="shared" si="30"/>
        <v>11.419999999999998</v>
      </c>
      <c r="M227" s="139">
        <f t="shared" si="30"/>
        <v>119.29</v>
      </c>
      <c r="N227" s="139">
        <f t="shared" si="30"/>
        <v>420.69</v>
      </c>
      <c r="O227" s="139">
        <f t="shared" si="30"/>
        <v>134.67000000000002</v>
      </c>
      <c r="P227" s="139">
        <f t="shared" si="30"/>
        <v>995.06999999999994</v>
      </c>
      <c r="Q227" s="139">
        <f t="shared" si="30"/>
        <v>5.51</v>
      </c>
      <c r="R227" s="139">
        <f t="shared" si="30"/>
        <v>64.19</v>
      </c>
      <c r="S227" s="153"/>
    </row>
    <row r="228" spans="1:19" ht="16.5" thickBot="1" x14ac:dyDescent="0.3">
      <c r="A228" s="326" t="s">
        <v>46</v>
      </c>
      <c r="B228" s="4" t="s">
        <v>121</v>
      </c>
      <c r="C228" s="83">
        <v>200</v>
      </c>
      <c r="D228" s="235">
        <v>0.1</v>
      </c>
      <c r="E228" s="235" t="s">
        <v>57</v>
      </c>
      <c r="F228" s="235">
        <v>23.7</v>
      </c>
      <c r="G228" s="235">
        <v>95</v>
      </c>
      <c r="H228" s="205" t="s">
        <v>56</v>
      </c>
      <c r="I228" s="206" t="s">
        <v>56</v>
      </c>
      <c r="J228" s="206" t="s">
        <v>56</v>
      </c>
      <c r="K228" s="206" t="s">
        <v>56</v>
      </c>
      <c r="L228" s="206">
        <v>1.2</v>
      </c>
      <c r="M228" s="206">
        <v>4.8</v>
      </c>
      <c r="N228" s="206">
        <v>5.9</v>
      </c>
      <c r="O228" s="206">
        <v>2.61</v>
      </c>
      <c r="P228" s="206">
        <v>21</v>
      </c>
      <c r="Q228" s="206">
        <v>0.13</v>
      </c>
      <c r="R228" s="206">
        <v>0.01</v>
      </c>
      <c r="S228" s="154">
        <v>64</v>
      </c>
    </row>
    <row r="229" spans="1:19" ht="16.5" thickBot="1" x14ac:dyDescent="0.3">
      <c r="A229" s="327"/>
      <c r="B229" s="67" t="s">
        <v>149</v>
      </c>
      <c r="C229" s="119">
        <v>100</v>
      </c>
      <c r="D229" s="210">
        <v>0.4</v>
      </c>
      <c r="E229" s="210">
        <v>0.4</v>
      </c>
      <c r="F229" s="210">
        <v>9.8000000000000007</v>
      </c>
      <c r="G229" s="210">
        <v>47</v>
      </c>
      <c r="H229" s="211">
        <v>2.1999999999999999E-2</v>
      </c>
      <c r="I229" s="211">
        <v>1.6E-2</v>
      </c>
      <c r="J229" s="211"/>
      <c r="K229" s="211">
        <v>3</v>
      </c>
      <c r="L229" s="211">
        <v>4</v>
      </c>
      <c r="M229" s="211">
        <v>14.08</v>
      </c>
      <c r="N229" s="211">
        <v>9.57</v>
      </c>
      <c r="O229" s="211">
        <v>7.83</v>
      </c>
      <c r="P229" s="211">
        <v>230.74</v>
      </c>
      <c r="Q229" s="211">
        <v>1.91</v>
      </c>
      <c r="R229" s="211">
        <v>1.76</v>
      </c>
      <c r="S229" s="146">
        <v>67</v>
      </c>
    </row>
    <row r="230" spans="1:19" ht="16.5" thickBot="1" x14ac:dyDescent="0.3">
      <c r="A230" s="328"/>
      <c r="B230" s="107" t="s">
        <v>122</v>
      </c>
      <c r="C230" s="79">
        <v>75</v>
      </c>
      <c r="D230" s="80">
        <v>5.13</v>
      </c>
      <c r="E230" s="80">
        <v>9.14</v>
      </c>
      <c r="F230" s="80">
        <v>49.13</v>
      </c>
      <c r="G230" s="80">
        <v>298.76</v>
      </c>
      <c r="H230" s="79">
        <v>0.63</v>
      </c>
      <c r="I230" s="80" t="s">
        <v>144</v>
      </c>
      <c r="J230" s="80" t="s">
        <v>144</v>
      </c>
      <c r="K230" s="80">
        <v>0.63</v>
      </c>
      <c r="L230" s="80" t="s">
        <v>144</v>
      </c>
      <c r="M230" s="80">
        <v>18.75</v>
      </c>
      <c r="N230" s="80">
        <v>46.26</v>
      </c>
      <c r="O230" s="80">
        <v>7.5</v>
      </c>
      <c r="P230" s="80" t="s">
        <v>144</v>
      </c>
      <c r="Q230" s="80">
        <v>0.63</v>
      </c>
      <c r="R230" s="80" t="s">
        <v>144</v>
      </c>
      <c r="S230" s="146">
        <v>75</v>
      </c>
    </row>
    <row r="231" spans="1:19" ht="16.5" thickBot="1" x14ac:dyDescent="0.3">
      <c r="A231" s="31"/>
      <c r="B231" s="266"/>
      <c r="C231" s="21"/>
      <c r="D231" s="197"/>
      <c r="E231" s="197"/>
      <c r="F231" s="197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  <c r="S231" s="21"/>
    </row>
    <row r="232" spans="1:19" ht="16.5" thickBot="1" x14ac:dyDescent="0.3">
      <c r="A232" s="33"/>
      <c r="B232" s="32" t="s">
        <v>48</v>
      </c>
      <c r="C232" s="167">
        <f>SUM(C228:C231)</f>
        <v>375</v>
      </c>
      <c r="D232" s="188">
        <f t="shared" ref="D232:R232" si="31">SUM(D228:D231)</f>
        <v>5.63</v>
      </c>
      <c r="E232" s="188">
        <f t="shared" si="31"/>
        <v>9.5400000000000009</v>
      </c>
      <c r="F232" s="188">
        <f t="shared" si="31"/>
        <v>82.63</v>
      </c>
      <c r="G232" s="188">
        <f t="shared" si="31"/>
        <v>440.76</v>
      </c>
      <c r="H232" s="188">
        <f t="shared" si="31"/>
        <v>0.65200000000000002</v>
      </c>
      <c r="I232" s="188">
        <f t="shared" si="31"/>
        <v>1.6E-2</v>
      </c>
      <c r="J232" s="188">
        <f t="shared" si="31"/>
        <v>0</v>
      </c>
      <c r="K232" s="188">
        <f t="shared" si="31"/>
        <v>3.63</v>
      </c>
      <c r="L232" s="188">
        <f t="shared" si="31"/>
        <v>5.2</v>
      </c>
      <c r="M232" s="188">
        <f t="shared" si="31"/>
        <v>37.629999999999995</v>
      </c>
      <c r="N232" s="188">
        <f t="shared" si="31"/>
        <v>61.73</v>
      </c>
      <c r="O232" s="188">
        <f t="shared" si="31"/>
        <v>17.939999999999998</v>
      </c>
      <c r="P232" s="188">
        <f t="shared" si="31"/>
        <v>251.74</v>
      </c>
      <c r="Q232" s="188">
        <f t="shared" si="31"/>
        <v>2.67</v>
      </c>
      <c r="R232" s="188">
        <f t="shared" si="31"/>
        <v>1.77</v>
      </c>
      <c r="S232" s="170"/>
    </row>
    <row r="233" spans="1:19" ht="16.5" thickBot="1" x14ac:dyDescent="0.3">
      <c r="A233" s="28"/>
      <c r="B233" s="34" t="s">
        <v>49</v>
      </c>
      <c r="C233" s="171">
        <f>C219+C227+C232</f>
        <v>1880</v>
      </c>
      <c r="D233" s="40">
        <f t="shared" ref="D233:Q233" si="32">SUM(D219,D227,D232,)</f>
        <v>66.679999999999993</v>
      </c>
      <c r="E233" s="40">
        <f t="shared" si="32"/>
        <v>78.040000000000006</v>
      </c>
      <c r="F233" s="40">
        <f t="shared" si="32"/>
        <v>267.74</v>
      </c>
      <c r="G233" s="40">
        <f t="shared" si="32"/>
        <v>2048.71</v>
      </c>
      <c r="H233" s="40">
        <f t="shared" si="32"/>
        <v>1.3399999999999999</v>
      </c>
      <c r="I233" s="40">
        <f t="shared" si="32"/>
        <v>0.83900000000000008</v>
      </c>
      <c r="J233" s="40">
        <f t="shared" si="32"/>
        <v>0.94</v>
      </c>
      <c r="K233" s="40">
        <f t="shared" si="32"/>
        <v>332.58000000000004</v>
      </c>
      <c r="L233" s="40">
        <f t="shared" si="32"/>
        <v>79.22</v>
      </c>
      <c r="M233" s="40">
        <f t="shared" si="32"/>
        <v>595.91999999999996</v>
      </c>
      <c r="N233" s="40">
        <f t="shared" si="32"/>
        <v>1023.52</v>
      </c>
      <c r="O233" s="40">
        <f t="shared" si="32"/>
        <v>293.51000000000005</v>
      </c>
      <c r="P233" s="40">
        <f t="shared" si="32"/>
        <v>1932.1699999999998</v>
      </c>
      <c r="Q233" s="40">
        <f t="shared" si="32"/>
        <v>13.6</v>
      </c>
      <c r="R233" s="40">
        <f>SUM(R219,R227,R232,)/1000</f>
        <v>9.2349999999999988E-2</v>
      </c>
      <c r="S233" s="172"/>
    </row>
    <row r="234" spans="1:19" ht="32.25" thickBot="1" x14ac:dyDescent="0.3">
      <c r="B234" s="103" t="s">
        <v>50</v>
      </c>
      <c r="C234" s="173"/>
      <c r="D234" s="41">
        <f>D233*100/90</f>
        <v>74.088888888888874</v>
      </c>
      <c r="E234" s="174">
        <f>E233*100/92</f>
        <v>84.826086956521749</v>
      </c>
      <c r="F234" s="174">
        <f>F233*100/383</f>
        <v>69.906005221932119</v>
      </c>
      <c r="G234" s="42">
        <f>G233*100/2720</f>
        <v>75.320220588235287</v>
      </c>
      <c r="H234" s="40">
        <f>H233*100/1.4</f>
        <v>95.714285714285722</v>
      </c>
      <c r="I234" s="41">
        <f>I233*100/1.6</f>
        <v>52.4375</v>
      </c>
      <c r="J234" s="41">
        <f>J233*100/10</f>
        <v>9.4</v>
      </c>
      <c r="K234" s="41">
        <f>K233*100/900</f>
        <v>36.95333333333334</v>
      </c>
      <c r="L234" s="41">
        <f>L233*100/70</f>
        <v>113.17142857142858</v>
      </c>
      <c r="M234" s="41">
        <f>M233*100/1200</f>
        <v>49.66</v>
      </c>
      <c r="N234" s="41">
        <f>N233*100/1200</f>
        <v>85.293333333333337</v>
      </c>
      <c r="O234" s="41">
        <f>O233*100/300</f>
        <v>97.836666666666673</v>
      </c>
      <c r="P234" s="41">
        <f>P233*100/1200</f>
        <v>161.01416666666665</v>
      </c>
      <c r="Q234" s="42">
        <f>Q233*100/18</f>
        <v>75.555555555555557</v>
      </c>
      <c r="R234" s="41">
        <f>R233*100/0.1</f>
        <v>92.35</v>
      </c>
      <c r="S234" s="175"/>
    </row>
    <row r="238" spans="1:19" ht="15.75" thickBot="1" x14ac:dyDescent="0.3">
      <c r="B238" s="9" t="s">
        <v>142</v>
      </c>
    </row>
    <row r="239" spans="1:19" ht="15.75" thickBot="1" x14ac:dyDescent="0.3">
      <c r="A239" s="309" t="s">
        <v>30</v>
      </c>
      <c r="B239" s="309" t="s">
        <v>31</v>
      </c>
      <c r="C239" s="309" t="s">
        <v>32</v>
      </c>
      <c r="D239" s="311" t="s">
        <v>33</v>
      </c>
      <c r="E239" s="312"/>
      <c r="F239" s="313"/>
      <c r="G239" s="309" t="s">
        <v>34</v>
      </c>
      <c r="H239" s="311" t="s">
        <v>0</v>
      </c>
      <c r="I239" s="312"/>
      <c r="J239" s="312"/>
      <c r="K239" s="312"/>
      <c r="L239" s="313"/>
      <c r="M239" s="311" t="s">
        <v>28</v>
      </c>
      <c r="N239" s="312"/>
      <c r="O239" s="312"/>
      <c r="P239" s="312"/>
      <c r="Q239" s="312"/>
      <c r="R239" s="313"/>
      <c r="S239" s="309" t="s">
        <v>35</v>
      </c>
    </row>
    <row r="240" spans="1:19" ht="29.25" thickBot="1" x14ac:dyDescent="0.3">
      <c r="A240" s="310"/>
      <c r="B240" s="310"/>
      <c r="C240" s="310"/>
      <c r="D240" s="11" t="s">
        <v>36</v>
      </c>
      <c r="E240" s="11" t="s">
        <v>37</v>
      </c>
      <c r="F240" s="11" t="s">
        <v>38</v>
      </c>
      <c r="G240" s="310"/>
      <c r="H240" s="6" t="s">
        <v>1</v>
      </c>
      <c r="I240" s="6" t="s">
        <v>24</v>
      </c>
      <c r="J240" s="6" t="s">
        <v>25</v>
      </c>
      <c r="K240" s="6" t="s">
        <v>3</v>
      </c>
      <c r="L240" s="6" t="s">
        <v>2</v>
      </c>
      <c r="M240" s="6" t="s">
        <v>12</v>
      </c>
      <c r="N240" s="6" t="s">
        <v>4</v>
      </c>
      <c r="O240" s="6" t="s">
        <v>5</v>
      </c>
      <c r="P240" s="6" t="s">
        <v>26</v>
      </c>
      <c r="Q240" s="6" t="s">
        <v>6</v>
      </c>
      <c r="R240" s="6" t="s">
        <v>27</v>
      </c>
      <c r="S240" s="310"/>
    </row>
    <row r="241" spans="1:19" x14ac:dyDescent="0.25">
      <c r="A241" s="12"/>
      <c r="B241" s="13" t="s">
        <v>96</v>
      </c>
      <c r="C241" s="307"/>
      <c r="D241" s="307"/>
      <c r="E241" s="307"/>
      <c r="F241" s="307"/>
      <c r="G241" s="307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303"/>
    </row>
    <row r="242" spans="1:19" ht="15.75" thickBot="1" x14ac:dyDescent="0.3">
      <c r="A242" s="15"/>
      <c r="B242" s="16" t="s">
        <v>124</v>
      </c>
      <c r="C242" s="308"/>
      <c r="D242" s="308"/>
      <c r="E242" s="308"/>
      <c r="F242" s="308"/>
      <c r="G242" s="308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304"/>
    </row>
    <row r="243" spans="1:19" ht="16.5" thickBot="1" x14ac:dyDescent="0.3">
      <c r="A243" s="18"/>
      <c r="B243" s="135" t="s">
        <v>133</v>
      </c>
      <c r="C243" s="83">
        <v>200</v>
      </c>
      <c r="D243" s="232">
        <v>23.07</v>
      </c>
      <c r="E243" s="232">
        <v>19.975000000000001</v>
      </c>
      <c r="F243" s="232">
        <v>53.39</v>
      </c>
      <c r="G243" s="232">
        <v>489.15</v>
      </c>
      <c r="H243" s="233">
        <v>0.31</v>
      </c>
      <c r="I243" s="234">
        <v>0.48</v>
      </c>
      <c r="J243" s="234" t="s">
        <v>55</v>
      </c>
      <c r="K243" s="234">
        <v>93.38</v>
      </c>
      <c r="L243" s="234">
        <v>0.99199999999999999</v>
      </c>
      <c r="M243" s="234">
        <v>305.02999999999997</v>
      </c>
      <c r="N243" s="234">
        <v>343.38</v>
      </c>
      <c r="O243" s="234">
        <v>42.78</v>
      </c>
      <c r="P243" s="234">
        <v>38.450000000000003</v>
      </c>
      <c r="Q243" s="234">
        <v>1.137</v>
      </c>
      <c r="R243" s="234" t="s">
        <v>55</v>
      </c>
      <c r="S243" s="146">
        <v>30</v>
      </c>
    </row>
    <row r="244" spans="1:19" ht="16.5" thickBot="1" x14ac:dyDescent="0.3">
      <c r="A244" s="22"/>
      <c r="B244" s="47" t="s">
        <v>95</v>
      </c>
      <c r="C244" s="118">
        <v>200</v>
      </c>
      <c r="D244" s="249">
        <v>0.2</v>
      </c>
      <c r="E244" s="250">
        <v>0.01</v>
      </c>
      <c r="F244" s="250">
        <v>9.9</v>
      </c>
      <c r="G244" s="251">
        <v>41</v>
      </c>
      <c r="H244" s="252">
        <v>1E-3</v>
      </c>
      <c r="I244" s="253">
        <v>8.9999999999999998E-4</v>
      </c>
      <c r="J244" s="254"/>
      <c r="K244" s="253">
        <v>0.05</v>
      </c>
      <c r="L244" s="254">
        <v>2.2000000000000002</v>
      </c>
      <c r="M244" s="253">
        <v>15.8</v>
      </c>
      <c r="N244" s="254">
        <v>8</v>
      </c>
      <c r="O244" s="253">
        <v>6</v>
      </c>
      <c r="P244" s="254">
        <v>33.700000000000003</v>
      </c>
      <c r="Q244" s="253">
        <v>0.78</v>
      </c>
      <c r="R244" s="255">
        <v>5.0000000000000001E-3</v>
      </c>
      <c r="S244" s="146">
        <v>55</v>
      </c>
    </row>
    <row r="245" spans="1:19" ht="16.5" thickBot="1" x14ac:dyDescent="0.3">
      <c r="A245" s="305" t="s">
        <v>41</v>
      </c>
      <c r="B245" s="47" t="s">
        <v>14</v>
      </c>
      <c r="C245" s="79" t="s">
        <v>20</v>
      </c>
      <c r="D245" s="206">
        <v>3.73</v>
      </c>
      <c r="E245" s="206">
        <v>11.41</v>
      </c>
      <c r="F245" s="206">
        <v>17.239999999999998</v>
      </c>
      <c r="G245" s="206">
        <v>190.65</v>
      </c>
      <c r="H245" s="233">
        <v>0.09</v>
      </c>
      <c r="I245" s="234">
        <v>4.4999999999999998E-2</v>
      </c>
      <c r="J245" s="234">
        <v>0.18</v>
      </c>
      <c r="K245" s="234">
        <v>63</v>
      </c>
      <c r="L245" s="234" t="s">
        <v>56</v>
      </c>
      <c r="M245" s="234">
        <v>15.7</v>
      </c>
      <c r="N245" s="234">
        <v>51.8</v>
      </c>
      <c r="O245" s="234">
        <v>18.5</v>
      </c>
      <c r="P245" s="234">
        <v>77.56</v>
      </c>
      <c r="Q245" s="234">
        <v>1.1499999999999999</v>
      </c>
      <c r="R245" s="234">
        <v>21.62</v>
      </c>
      <c r="S245" s="146">
        <v>1</v>
      </c>
    </row>
    <row r="246" spans="1:19" ht="16.5" thickBot="1" x14ac:dyDescent="0.3">
      <c r="A246" s="305"/>
      <c r="B246" s="283" t="s">
        <v>148</v>
      </c>
      <c r="C246" s="79">
        <v>110</v>
      </c>
      <c r="D246" s="206">
        <v>0.88</v>
      </c>
      <c r="E246" s="206">
        <v>0.22</v>
      </c>
      <c r="F246" s="206">
        <v>8.25</v>
      </c>
      <c r="G246" s="206">
        <v>41.8</v>
      </c>
      <c r="H246" s="205">
        <v>7.0000000000000007E-2</v>
      </c>
      <c r="I246" s="206">
        <v>0.03</v>
      </c>
      <c r="J246" s="206" t="s">
        <v>57</v>
      </c>
      <c r="K246" s="206">
        <v>11</v>
      </c>
      <c r="L246" s="206">
        <v>41.3</v>
      </c>
      <c r="M246" s="206">
        <v>38.299999999999997</v>
      </c>
      <c r="N246" s="206">
        <v>18.2</v>
      </c>
      <c r="O246" s="206">
        <v>12.1</v>
      </c>
      <c r="P246" s="206">
        <v>170.5</v>
      </c>
      <c r="Q246" s="206">
        <v>0.11</v>
      </c>
      <c r="R246" s="206">
        <v>0.28999999999999998</v>
      </c>
      <c r="S246" s="146">
        <v>67</v>
      </c>
    </row>
    <row r="247" spans="1:19" ht="16.5" thickBot="1" x14ac:dyDescent="0.3">
      <c r="A247" s="23" t="s">
        <v>42</v>
      </c>
      <c r="B247" s="24" t="s">
        <v>43</v>
      </c>
      <c r="C247" s="25">
        <v>570</v>
      </c>
      <c r="D247" s="139">
        <f t="shared" ref="D247:R247" si="33">SUM(D243:D246)</f>
        <v>27.88</v>
      </c>
      <c r="E247" s="139">
        <f t="shared" si="33"/>
        <v>31.615000000000002</v>
      </c>
      <c r="F247" s="139">
        <f t="shared" si="33"/>
        <v>88.78</v>
      </c>
      <c r="G247" s="139">
        <f t="shared" si="33"/>
        <v>762.59999999999991</v>
      </c>
      <c r="H247" s="139">
        <f t="shared" si="33"/>
        <v>0.47100000000000003</v>
      </c>
      <c r="I247" s="139">
        <f t="shared" si="33"/>
        <v>0.55590000000000006</v>
      </c>
      <c r="J247" s="139">
        <f t="shared" si="33"/>
        <v>0.18</v>
      </c>
      <c r="K247" s="139">
        <f t="shared" si="33"/>
        <v>167.43</v>
      </c>
      <c r="L247" s="139">
        <f t="shared" si="33"/>
        <v>44.491999999999997</v>
      </c>
      <c r="M247" s="139">
        <f t="shared" si="33"/>
        <v>374.83</v>
      </c>
      <c r="N247" s="139">
        <f t="shared" si="33"/>
        <v>421.38</v>
      </c>
      <c r="O247" s="139">
        <f t="shared" si="33"/>
        <v>79.38</v>
      </c>
      <c r="P247" s="139">
        <f t="shared" si="33"/>
        <v>320.21000000000004</v>
      </c>
      <c r="Q247" s="139">
        <f t="shared" si="33"/>
        <v>3.177</v>
      </c>
      <c r="R247" s="139">
        <f t="shared" si="33"/>
        <v>21.914999999999999</v>
      </c>
      <c r="S247" s="29"/>
    </row>
    <row r="248" spans="1:19" ht="16.5" thickBot="1" x14ac:dyDescent="0.3">
      <c r="A248" s="26"/>
      <c r="B248" s="283" t="s">
        <v>128</v>
      </c>
      <c r="C248" s="120">
        <v>100</v>
      </c>
      <c r="D248" s="287">
        <v>1.4</v>
      </c>
      <c r="E248" s="288">
        <v>4.5999999999999996</v>
      </c>
      <c r="F248" s="289">
        <v>10.33</v>
      </c>
      <c r="G248" s="290">
        <v>88.3</v>
      </c>
      <c r="H248" s="288">
        <v>0.04</v>
      </c>
      <c r="I248" s="288">
        <v>0.04</v>
      </c>
      <c r="J248" s="290"/>
      <c r="K248" s="288">
        <v>202.5</v>
      </c>
      <c r="L248" s="290">
        <v>38.5</v>
      </c>
      <c r="M248" s="288">
        <v>44.6</v>
      </c>
      <c r="N248" s="290">
        <v>32</v>
      </c>
      <c r="O248" s="288">
        <v>17.3</v>
      </c>
      <c r="P248" s="288">
        <v>272</v>
      </c>
      <c r="Q248" s="290">
        <v>0.59</v>
      </c>
      <c r="R248" s="288">
        <v>16.3</v>
      </c>
      <c r="S248" s="153">
        <v>6</v>
      </c>
    </row>
    <row r="249" spans="1:19" ht="16.5" thickBot="1" x14ac:dyDescent="0.3">
      <c r="A249" s="26"/>
      <c r="B249" s="47" t="s">
        <v>126</v>
      </c>
      <c r="C249" s="79">
        <v>250</v>
      </c>
      <c r="D249" s="206">
        <v>8.6199999999999992</v>
      </c>
      <c r="E249" s="206">
        <v>8.3699999999999992</v>
      </c>
      <c r="F249" s="206">
        <v>14.37</v>
      </c>
      <c r="G249" s="206">
        <v>167.4</v>
      </c>
      <c r="H249" s="233">
        <v>9.8000000000000004E-2</v>
      </c>
      <c r="I249" s="234">
        <v>7.8E-2</v>
      </c>
      <c r="J249" s="234">
        <v>4.4000000000000004</v>
      </c>
      <c r="K249" s="234">
        <v>155</v>
      </c>
      <c r="L249" s="234">
        <v>2.98</v>
      </c>
      <c r="M249" s="234">
        <v>72.260000000000005</v>
      </c>
      <c r="N249" s="234">
        <v>120.56</v>
      </c>
      <c r="O249" s="234">
        <v>38.630000000000003</v>
      </c>
      <c r="P249" s="234">
        <v>393.87</v>
      </c>
      <c r="Q249" s="234">
        <v>0.52</v>
      </c>
      <c r="R249" s="234">
        <v>19.100000000000001</v>
      </c>
      <c r="S249" s="153">
        <v>21</v>
      </c>
    </row>
    <row r="250" spans="1:19" ht="16.5" thickBot="1" x14ac:dyDescent="0.3">
      <c r="A250" s="27" t="s">
        <v>44</v>
      </c>
      <c r="B250" s="284" t="s">
        <v>127</v>
      </c>
      <c r="C250" s="79">
        <v>100</v>
      </c>
      <c r="D250" s="206">
        <v>14.8</v>
      </c>
      <c r="E250" s="206">
        <v>12.3</v>
      </c>
      <c r="F250" s="206">
        <v>3.3</v>
      </c>
      <c r="G250" s="206">
        <v>183</v>
      </c>
      <c r="H250" s="205">
        <v>0.05</v>
      </c>
      <c r="I250" s="206">
        <v>0.11</v>
      </c>
      <c r="J250" s="206" t="s">
        <v>57</v>
      </c>
      <c r="K250" s="206">
        <v>32</v>
      </c>
      <c r="L250" s="206">
        <v>1.41</v>
      </c>
      <c r="M250" s="206">
        <v>14.16</v>
      </c>
      <c r="N250" s="206">
        <v>165.8</v>
      </c>
      <c r="O250" s="206">
        <v>23.3</v>
      </c>
      <c r="P250" s="206">
        <v>321.7</v>
      </c>
      <c r="Q250" s="206">
        <v>2.5</v>
      </c>
      <c r="R250" s="206">
        <v>7.08</v>
      </c>
      <c r="S250" s="146">
        <v>35</v>
      </c>
    </row>
    <row r="251" spans="1:19" ht="16.5" thickBot="1" x14ac:dyDescent="0.3">
      <c r="A251" s="27"/>
      <c r="B251" s="104" t="s">
        <v>21</v>
      </c>
      <c r="C251" s="98">
        <v>200</v>
      </c>
      <c r="D251" s="235">
        <v>5.9</v>
      </c>
      <c r="E251" s="235">
        <v>7.9</v>
      </c>
      <c r="F251" s="235">
        <v>44.8</v>
      </c>
      <c r="G251" s="235">
        <v>273.7</v>
      </c>
      <c r="H251" s="205">
        <v>0.02</v>
      </c>
      <c r="I251" s="206">
        <v>0.04</v>
      </c>
      <c r="J251" s="206">
        <v>5.1999999999999998E-2</v>
      </c>
      <c r="K251" s="206">
        <v>18.8</v>
      </c>
      <c r="L251" s="206" t="s">
        <v>56</v>
      </c>
      <c r="M251" s="206">
        <v>31</v>
      </c>
      <c r="N251" s="206">
        <v>213</v>
      </c>
      <c r="O251" s="206">
        <v>64</v>
      </c>
      <c r="P251" s="206">
        <v>116</v>
      </c>
      <c r="Q251" s="206">
        <v>2.2999999999999998</v>
      </c>
      <c r="R251" s="206">
        <v>0.04</v>
      </c>
      <c r="S251" s="146">
        <v>48</v>
      </c>
    </row>
    <row r="252" spans="1:19" ht="16.5" thickBot="1" x14ac:dyDescent="0.3">
      <c r="A252" s="306"/>
      <c r="B252" s="47" t="s">
        <v>115</v>
      </c>
      <c r="C252" s="285">
        <v>200</v>
      </c>
      <c r="D252" s="293">
        <v>0.17</v>
      </c>
      <c r="E252" s="294"/>
      <c r="F252" s="293">
        <v>11</v>
      </c>
      <c r="G252" s="294">
        <v>45</v>
      </c>
      <c r="H252" s="252">
        <v>2.5000000000000001E-3</v>
      </c>
      <c r="I252" s="253">
        <v>3.2000000000000002E-3</v>
      </c>
      <c r="J252" s="254"/>
      <c r="K252" s="253"/>
      <c r="L252" s="254">
        <v>0.6</v>
      </c>
      <c r="M252" s="253">
        <v>2.81</v>
      </c>
      <c r="N252" s="254">
        <v>2.08</v>
      </c>
      <c r="O252" s="253">
        <v>2.83</v>
      </c>
      <c r="P252" s="254">
        <v>20.64</v>
      </c>
      <c r="Q252" s="253">
        <v>0.122</v>
      </c>
      <c r="R252" s="255">
        <v>1.0999999999999999E-2</v>
      </c>
      <c r="S252" s="146">
        <v>60</v>
      </c>
    </row>
    <row r="253" spans="1:19" ht="16.5" thickBot="1" x14ac:dyDescent="0.3">
      <c r="A253" s="306"/>
      <c r="B253" s="47" t="s">
        <v>104</v>
      </c>
      <c r="C253" s="120">
        <v>30</v>
      </c>
      <c r="D253" s="197">
        <v>2.4</v>
      </c>
      <c r="E253" s="199">
        <v>0.3</v>
      </c>
      <c r="F253" s="197">
        <v>13.8</v>
      </c>
      <c r="G253" s="199">
        <v>67.5</v>
      </c>
      <c r="H253" s="197">
        <v>3.3000000000000002E-2</v>
      </c>
      <c r="I253" s="198">
        <v>8.9999999999999993E-3</v>
      </c>
      <c r="J253" s="198"/>
      <c r="K253" s="198"/>
      <c r="L253" s="198"/>
      <c r="M253" s="198">
        <v>6</v>
      </c>
      <c r="N253" s="198">
        <v>19.5</v>
      </c>
      <c r="O253" s="198">
        <v>4.2</v>
      </c>
      <c r="P253" s="199">
        <v>27.9</v>
      </c>
      <c r="Q253" s="197">
        <v>0.33</v>
      </c>
      <c r="R253" s="198">
        <v>11.58</v>
      </c>
      <c r="S253" s="154">
        <v>79</v>
      </c>
    </row>
    <row r="254" spans="1:19" ht="16.5" thickBot="1" x14ac:dyDescent="0.3">
      <c r="A254" s="306"/>
      <c r="B254" s="107" t="s">
        <v>11</v>
      </c>
      <c r="C254" s="79">
        <v>30</v>
      </c>
      <c r="D254" s="206">
        <v>2</v>
      </c>
      <c r="E254" s="206">
        <v>0.36</v>
      </c>
      <c r="F254" s="206">
        <v>15.87</v>
      </c>
      <c r="G254" s="206">
        <v>74.7</v>
      </c>
      <c r="H254" s="205">
        <v>5.0999999999999997E-2</v>
      </c>
      <c r="I254" s="206">
        <v>2.4E-2</v>
      </c>
      <c r="J254" s="206" t="s">
        <v>55</v>
      </c>
      <c r="K254" s="206" t="s">
        <v>56</v>
      </c>
      <c r="L254" s="206" t="s">
        <v>55</v>
      </c>
      <c r="M254" s="206">
        <v>8.6999999999999993</v>
      </c>
      <c r="N254" s="206">
        <v>45</v>
      </c>
      <c r="O254" s="206">
        <v>14.1</v>
      </c>
      <c r="P254" s="206">
        <v>70.5</v>
      </c>
      <c r="Q254" s="206">
        <v>1.17</v>
      </c>
      <c r="R254" s="206">
        <v>15.3</v>
      </c>
      <c r="S254" s="157">
        <v>80</v>
      </c>
    </row>
    <row r="255" spans="1:19" ht="16.5" thickBot="1" x14ac:dyDescent="0.3">
      <c r="A255" s="28"/>
      <c r="B255" s="24" t="s">
        <v>45</v>
      </c>
      <c r="C255" s="25">
        <f>SUM(C248:C254)</f>
        <v>910</v>
      </c>
      <c r="D255" s="139">
        <f t="shared" ref="D255:R255" si="34">SUM(D248:D254)</f>
        <v>35.29</v>
      </c>
      <c r="E255" s="139">
        <f t="shared" si="34"/>
        <v>33.83</v>
      </c>
      <c r="F255" s="139">
        <f t="shared" si="34"/>
        <v>113.47</v>
      </c>
      <c r="G255" s="139">
        <f t="shared" si="34"/>
        <v>899.6</v>
      </c>
      <c r="H255" s="139">
        <f t="shared" si="34"/>
        <v>0.29449999999999998</v>
      </c>
      <c r="I255" s="139">
        <f t="shared" si="34"/>
        <v>0.30419999999999997</v>
      </c>
      <c r="J255" s="139">
        <f t="shared" si="34"/>
        <v>4.452</v>
      </c>
      <c r="K255" s="139">
        <f t="shared" si="34"/>
        <v>408.3</v>
      </c>
      <c r="L255" s="139">
        <f t="shared" si="34"/>
        <v>43.489999999999995</v>
      </c>
      <c r="M255" s="139">
        <f t="shared" si="34"/>
        <v>179.53</v>
      </c>
      <c r="N255" s="139">
        <f t="shared" si="34"/>
        <v>597.94000000000005</v>
      </c>
      <c r="O255" s="139">
        <f t="shared" si="34"/>
        <v>164.36</v>
      </c>
      <c r="P255" s="139">
        <f t="shared" si="34"/>
        <v>1222.6100000000001</v>
      </c>
      <c r="Q255" s="139">
        <f t="shared" si="34"/>
        <v>7.532</v>
      </c>
      <c r="R255" s="139">
        <f t="shared" si="34"/>
        <v>69.411000000000001</v>
      </c>
      <c r="S255" s="153"/>
    </row>
    <row r="256" spans="1:19" ht="32.25" thickBot="1" x14ac:dyDescent="0.3">
      <c r="A256" s="30" t="s">
        <v>46</v>
      </c>
      <c r="B256" s="286" t="s">
        <v>102</v>
      </c>
      <c r="C256" s="82">
        <v>50</v>
      </c>
      <c r="D256" s="232">
        <v>0.05</v>
      </c>
      <c r="E256" s="232" t="s">
        <v>57</v>
      </c>
      <c r="F256" s="232">
        <v>37.5</v>
      </c>
      <c r="G256" s="232">
        <v>150</v>
      </c>
      <c r="H256" s="205" t="s">
        <v>57</v>
      </c>
      <c r="I256" s="206" t="s">
        <v>56</v>
      </c>
      <c r="J256" s="206" t="s">
        <v>56</v>
      </c>
      <c r="K256" s="206" t="s">
        <v>56</v>
      </c>
      <c r="L256" s="206" t="s">
        <v>56</v>
      </c>
      <c r="M256" s="206">
        <v>2</v>
      </c>
      <c r="N256" s="206">
        <v>0.5</v>
      </c>
      <c r="O256" s="206">
        <v>1</v>
      </c>
      <c r="P256" s="206">
        <v>2</v>
      </c>
      <c r="Q256" s="206">
        <v>0.2</v>
      </c>
      <c r="R256" s="206" t="s">
        <v>56</v>
      </c>
      <c r="S256" s="157">
        <v>77</v>
      </c>
    </row>
    <row r="257" spans="1:19" ht="16.5" thickBot="1" x14ac:dyDescent="0.3">
      <c r="A257" s="27"/>
      <c r="B257" s="107" t="s">
        <v>91</v>
      </c>
      <c r="C257" s="259">
        <v>200</v>
      </c>
      <c r="D257" s="261">
        <v>8</v>
      </c>
      <c r="E257" s="261">
        <v>5</v>
      </c>
      <c r="F257" s="261">
        <v>14</v>
      </c>
      <c r="G257" s="262">
        <v>133</v>
      </c>
      <c r="H257" s="197">
        <v>0.48</v>
      </c>
      <c r="I257" s="199">
        <v>0.4</v>
      </c>
      <c r="J257" s="197"/>
      <c r="K257" s="198">
        <v>44</v>
      </c>
      <c r="L257" s="198">
        <v>1.4</v>
      </c>
      <c r="M257" s="199">
        <v>216</v>
      </c>
      <c r="N257" s="197">
        <v>188</v>
      </c>
      <c r="O257" s="199">
        <v>32</v>
      </c>
      <c r="P257" s="197">
        <v>258</v>
      </c>
      <c r="Q257" s="199">
        <v>0.2</v>
      </c>
      <c r="R257" s="197"/>
      <c r="S257" s="153">
        <v>65</v>
      </c>
    </row>
    <row r="258" spans="1:19" ht="16.5" thickBot="1" x14ac:dyDescent="0.3">
      <c r="A258" s="27"/>
      <c r="B258" s="67" t="s">
        <v>149</v>
      </c>
      <c r="C258" s="119">
        <v>100</v>
      </c>
      <c r="D258" s="210">
        <v>0.4</v>
      </c>
      <c r="E258" s="210">
        <v>0.4</v>
      </c>
      <c r="F258" s="210">
        <v>9.8000000000000007</v>
      </c>
      <c r="G258" s="210">
        <v>47</v>
      </c>
      <c r="H258" s="211">
        <v>2.1999999999999999E-2</v>
      </c>
      <c r="I258" s="211">
        <v>1.6E-2</v>
      </c>
      <c r="J258" s="211"/>
      <c r="K258" s="211">
        <v>3</v>
      </c>
      <c r="L258" s="211">
        <v>4</v>
      </c>
      <c r="M258" s="211">
        <v>14.08</v>
      </c>
      <c r="N258" s="211">
        <v>9.57</v>
      </c>
      <c r="O258" s="211">
        <v>7.83</v>
      </c>
      <c r="P258" s="211">
        <v>230.74</v>
      </c>
      <c r="Q258" s="211">
        <v>1.91</v>
      </c>
      <c r="R258" s="211">
        <v>1.76</v>
      </c>
      <c r="S258" s="149">
        <v>67</v>
      </c>
    </row>
    <row r="259" spans="1:19" ht="16.5" thickBot="1" x14ac:dyDescent="0.3">
      <c r="A259" s="30"/>
      <c r="B259" s="266"/>
      <c r="C259" s="21"/>
      <c r="D259" s="197"/>
      <c r="E259" s="197"/>
      <c r="F259" s="197"/>
      <c r="G259" s="197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21"/>
    </row>
    <row r="260" spans="1:19" ht="16.5" thickBot="1" x14ac:dyDescent="0.3">
      <c r="A260" s="31"/>
      <c r="B260" s="32" t="s">
        <v>48</v>
      </c>
      <c r="C260" s="167">
        <f>SUM(C256:C259)</f>
        <v>350</v>
      </c>
      <c r="D260" s="188">
        <f t="shared" ref="D260:R260" si="35">SUM(D256:D259)</f>
        <v>8.4500000000000011</v>
      </c>
      <c r="E260" s="188">
        <f t="shared" si="35"/>
        <v>5.4</v>
      </c>
      <c r="F260" s="188">
        <f t="shared" si="35"/>
        <v>61.3</v>
      </c>
      <c r="G260" s="188">
        <f t="shared" si="35"/>
        <v>330</v>
      </c>
      <c r="H260" s="188">
        <f t="shared" si="35"/>
        <v>0.502</v>
      </c>
      <c r="I260" s="188">
        <f t="shared" si="35"/>
        <v>0.41600000000000004</v>
      </c>
      <c r="J260" s="188">
        <f t="shared" si="35"/>
        <v>0</v>
      </c>
      <c r="K260" s="188">
        <f t="shared" si="35"/>
        <v>47</v>
      </c>
      <c r="L260" s="188">
        <f t="shared" si="35"/>
        <v>5.4</v>
      </c>
      <c r="M260" s="188">
        <f t="shared" si="35"/>
        <v>232.08</v>
      </c>
      <c r="N260" s="188">
        <f t="shared" si="35"/>
        <v>198.07</v>
      </c>
      <c r="O260" s="188">
        <f t="shared" si="35"/>
        <v>40.83</v>
      </c>
      <c r="P260" s="188">
        <f t="shared" si="35"/>
        <v>490.74</v>
      </c>
      <c r="Q260" s="188">
        <f t="shared" si="35"/>
        <v>2.31</v>
      </c>
      <c r="R260" s="188">
        <f t="shared" si="35"/>
        <v>1.76</v>
      </c>
      <c r="S260" s="170"/>
    </row>
    <row r="261" spans="1:19" ht="16.5" thickBot="1" x14ac:dyDescent="0.3">
      <c r="A261" s="33"/>
      <c r="B261" s="34" t="s">
        <v>49</v>
      </c>
      <c r="C261" s="171">
        <f>C247+C255+C260</f>
        <v>1830</v>
      </c>
      <c r="D261" s="40">
        <f>SUM(D247,D255,D260,)</f>
        <v>71.62</v>
      </c>
      <c r="E261" s="40">
        <f>SUM(E247,E255,E260,)</f>
        <v>70.844999999999999</v>
      </c>
      <c r="F261" s="40">
        <f>SUM(F247,F255,F260,)</f>
        <v>263.55</v>
      </c>
      <c r="G261" s="40">
        <f>SUM(G247,G255,G260,)</f>
        <v>1992.1999999999998</v>
      </c>
      <c r="H261" s="40">
        <f>SUM(H247,H255,H260,)</f>
        <v>1.2675000000000001</v>
      </c>
      <c r="I261" s="40">
        <f t="shared" ref="I261:Q261" si="36">SUM(I247,I255,I260,)</f>
        <v>1.2761</v>
      </c>
      <c r="J261" s="40">
        <f t="shared" si="36"/>
        <v>4.6319999999999997</v>
      </c>
      <c r="K261" s="40">
        <f t="shared" si="36"/>
        <v>622.73</v>
      </c>
      <c r="L261" s="40">
        <f t="shared" si="36"/>
        <v>93.382000000000005</v>
      </c>
      <c r="M261" s="40">
        <f t="shared" si="36"/>
        <v>786.44</v>
      </c>
      <c r="N261" s="40">
        <f t="shared" si="36"/>
        <v>1217.3900000000001</v>
      </c>
      <c r="O261" s="40">
        <f t="shared" si="36"/>
        <v>284.57</v>
      </c>
      <c r="P261" s="40">
        <f t="shared" si="36"/>
        <v>2033.5600000000002</v>
      </c>
      <c r="Q261" s="40">
        <f t="shared" si="36"/>
        <v>13.019</v>
      </c>
      <c r="R261" s="40">
        <f>SUM(R247,R255,R260,)/1000</f>
        <v>9.3086000000000002E-2</v>
      </c>
      <c r="S261" s="172"/>
    </row>
    <row r="262" spans="1:19" ht="32.25" thickBot="1" x14ac:dyDescent="0.3">
      <c r="A262" s="28"/>
      <c r="B262" s="24" t="s">
        <v>50</v>
      </c>
      <c r="C262" s="173"/>
      <c r="D262" s="41">
        <f>D261*100/90</f>
        <v>79.577777777777783</v>
      </c>
      <c r="E262" s="174">
        <f>E261*100/92</f>
        <v>77.005434782608702</v>
      </c>
      <c r="F262" s="174">
        <f>F261*100/383</f>
        <v>68.812010443864224</v>
      </c>
      <c r="G262" s="42">
        <f>G261*100/2720</f>
        <v>73.242647058823522</v>
      </c>
      <c r="H262" s="40">
        <f>H261*100/1.4</f>
        <v>90.535714285714292</v>
      </c>
      <c r="I262" s="41">
        <f>I261*100/1.6</f>
        <v>79.756249999999994</v>
      </c>
      <c r="J262" s="41">
        <f>J261*100/10</f>
        <v>46.32</v>
      </c>
      <c r="K262" s="41">
        <f>K261*100/900</f>
        <v>69.192222222222227</v>
      </c>
      <c r="L262" s="41">
        <f>L261*100/70</f>
        <v>133.40285714285716</v>
      </c>
      <c r="M262" s="41">
        <f>M261*100/1200</f>
        <v>65.536666666666662</v>
      </c>
      <c r="N262" s="41">
        <f>N261*100/1200</f>
        <v>101.44916666666668</v>
      </c>
      <c r="O262" s="41">
        <f>O261*100/300</f>
        <v>94.856666666666669</v>
      </c>
      <c r="P262" s="41">
        <f>P261*100/1200</f>
        <v>169.46333333333337</v>
      </c>
      <c r="Q262" s="42">
        <f>Q261*100/18</f>
        <v>72.327777777777783</v>
      </c>
      <c r="R262" s="41">
        <f>R261*100/0.1</f>
        <v>93.085999999999999</v>
      </c>
      <c r="S262" s="175"/>
    </row>
    <row r="267" spans="1:19" ht="15.75" thickBot="1" x14ac:dyDescent="0.3">
      <c r="B267" s="9" t="s">
        <v>142</v>
      </c>
    </row>
    <row r="268" spans="1:19" ht="15.75" thickBot="1" x14ac:dyDescent="0.3">
      <c r="A268" s="309" t="s">
        <v>30</v>
      </c>
      <c r="B268" s="309" t="s">
        <v>31</v>
      </c>
      <c r="C268" s="309" t="s">
        <v>32</v>
      </c>
      <c r="D268" s="311" t="s">
        <v>33</v>
      </c>
      <c r="E268" s="312"/>
      <c r="F268" s="313"/>
      <c r="G268" s="309" t="s">
        <v>34</v>
      </c>
      <c r="H268" s="311" t="s">
        <v>0</v>
      </c>
      <c r="I268" s="312"/>
      <c r="J268" s="312"/>
      <c r="K268" s="312"/>
      <c r="L268" s="313"/>
      <c r="M268" s="311" t="s">
        <v>28</v>
      </c>
      <c r="N268" s="312"/>
      <c r="O268" s="312"/>
      <c r="P268" s="312"/>
      <c r="Q268" s="312"/>
      <c r="R268" s="313"/>
      <c r="S268" s="309" t="s">
        <v>35</v>
      </c>
    </row>
    <row r="269" spans="1:19" ht="29.25" thickBot="1" x14ac:dyDescent="0.3">
      <c r="A269" s="310"/>
      <c r="B269" s="310"/>
      <c r="C269" s="310"/>
      <c r="D269" s="11" t="s">
        <v>36</v>
      </c>
      <c r="E269" s="11" t="s">
        <v>37</v>
      </c>
      <c r="F269" s="11" t="s">
        <v>38</v>
      </c>
      <c r="G269" s="310"/>
      <c r="H269" s="6" t="s">
        <v>1</v>
      </c>
      <c r="I269" s="6" t="s">
        <v>24</v>
      </c>
      <c r="J269" s="6" t="s">
        <v>25</v>
      </c>
      <c r="K269" s="6" t="s">
        <v>3</v>
      </c>
      <c r="L269" s="6" t="s">
        <v>2</v>
      </c>
      <c r="M269" s="6" t="s">
        <v>12</v>
      </c>
      <c r="N269" s="6" t="s">
        <v>4</v>
      </c>
      <c r="O269" s="6" t="s">
        <v>5</v>
      </c>
      <c r="P269" s="6" t="s">
        <v>26</v>
      </c>
      <c r="Q269" s="6" t="s">
        <v>6</v>
      </c>
      <c r="R269" s="6" t="s">
        <v>27</v>
      </c>
      <c r="S269" s="310"/>
    </row>
    <row r="270" spans="1:19" x14ac:dyDescent="0.25">
      <c r="A270" s="12"/>
      <c r="B270" s="13" t="s">
        <v>96</v>
      </c>
      <c r="C270" s="307"/>
      <c r="D270" s="307"/>
      <c r="E270" s="307"/>
      <c r="F270" s="307"/>
      <c r="G270" s="307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303"/>
    </row>
    <row r="271" spans="1:19" ht="15.75" thickBot="1" x14ac:dyDescent="0.3">
      <c r="A271" s="15"/>
      <c r="B271" s="16" t="s">
        <v>125</v>
      </c>
      <c r="C271" s="308"/>
      <c r="D271" s="308"/>
      <c r="E271" s="308"/>
      <c r="F271" s="308"/>
      <c r="G271" s="308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304"/>
    </row>
    <row r="272" spans="1:19" ht="16.5" thickBot="1" x14ac:dyDescent="0.3">
      <c r="A272" s="18"/>
      <c r="B272" s="47" t="s">
        <v>135</v>
      </c>
      <c r="C272" s="98">
        <v>250</v>
      </c>
      <c r="D272" s="232">
        <v>4</v>
      </c>
      <c r="E272" s="232">
        <v>8.4</v>
      </c>
      <c r="F272" s="232">
        <v>20.74</v>
      </c>
      <c r="G272" s="232">
        <v>174.6</v>
      </c>
      <c r="H272" s="233">
        <v>7.4999999999999997E-2</v>
      </c>
      <c r="I272" s="234">
        <v>0.21</v>
      </c>
      <c r="J272" s="234">
        <v>7.0000000000000007E-2</v>
      </c>
      <c r="K272" s="234">
        <v>32.9</v>
      </c>
      <c r="L272" s="234">
        <v>0.9</v>
      </c>
      <c r="M272" s="234">
        <v>194.6</v>
      </c>
      <c r="N272" s="234">
        <v>151.25</v>
      </c>
      <c r="O272" s="234">
        <v>24.25</v>
      </c>
      <c r="P272" s="234">
        <v>232</v>
      </c>
      <c r="Q272" s="234">
        <v>0.45</v>
      </c>
      <c r="R272" s="234">
        <v>16</v>
      </c>
      <c r="S272" s="146">
        <v>23</v>
      </c>
    </row>
    <row r="273" spans="1:19" ht="16.5" thickBot="1" x14ac:dyDescent="0.3">
      <c r="A273" s="22"/>
      <c r="B273" s="136" t="s">
        <v>134</v>
      </c>
      <c r="C273" s="79">
        <v>90</v>
      </c>
      <c r="D273" s="206">
        <v>7.65</v>
      </c>
      <c r="E273" s="206">
        <v>9.6300000000000008</v>
      </c>
      <c r="F273" s="206">
        <v>22.47</v>
      </c>
      <c r="G273" s="206">
        <v>201</v>
      </c>
      <c r="H273" s="233">
        <v>0.20799999999999999</v>
      </c>
      <c r="I273" s="234">
        <v>0.14299999999999999</v>
      </c>
      <c r="J273" s="234">
        <v>0.82</v>
      </c>
      <c r="K273" s="234">
        <v>38.200000000000003</v>
      </c>
      <c r="L273" s="234">
        <v>0.19500000000000001</v>
      </c>
      <c r="M273" s="234">
        <v>48.9</v>
      </c>
      <c r="N273" s="234">
        <v>130.97999999999999</v>
      </c>
      <c r="O273" s="234">
        <v>33.6</v>
      </c>
      <c r="P273" s="234">
        <v>158.65</v>
      </c>
      <c r="Q273" s="234">
        <v>2.7</v>
      </c>
      <c r="R273" s="234">
        <v>29.75</v>
      </c>
      <c r="S273" s="157">
        <v>28</v>
      </c>
    </row>
    <row r="274" spans="1:19" ht="16.5" thickBot="1" x14ac:dyDescent="0.3">
      <c r="A274" s="305" t="s">
        <v>41</v>
      </c>
      <c r="B274" s="107" t="s">
        <v>9</v>
      </c>
      <c r="C274" s="92">
        <v>200</v>
      </c>
      <c r="D274" s="200">
        <v>0.1</v>
      </c>
      <c r="E274" s="201" t="s">
        <v>55</v>
      </c>
      <c r="F274" s="201">
        <v>9</v>
      </c>
      <c r="G274" s="201">
        <v>36</v>
      </c>
      <c r="H274" s="200" t="s">
        <v>56</v>
      </c>
      <c r="I274" s="201">
        <v>0.01</v>
      </c>
      <c r="J274" s="201" t="s">
        <v>56</v>
      </c>
      <c r="K274" s="201">
        <v>0.3</v>
      </c>
      <c r="L274" s="201">
        <v>0.04</v>
      </c>
      <c r="M274" s="201">
        <v>4.5</v>
      </c>
      <c r="N274" s="201">
        <v>7.2</v>
      </c>
      <c r="O274" s="201">
        <v>3.8</v>
      </c>
      <c r="P274" s="201">
        <v>20.8</v>
      </c>
      <c r="Q274" s="201">
        <v>0.7</v>
      </c>
      <c r="R274" s="201" t="s">
        <v>55</v>
      </c>
      <c r="S274" s="146">
        <v>73</v>
      </c>
    </row>
    <row r="275" spans="1:19" ht="32.25" thickBot="1" x14ac:dyDescent="0.3">
      <c r="A275" s="305"/>
      <c r="B275" s="286" t="s">
        <v>102</v>
      </c>
      <c r="C275" s="237">
        <v>20</v>
      </c>
      <c r="D275" s="195">
        <v>0.02</v>
      </c>
      <c r="E275" s="195"/>
      <c r="F275" s="195">
        <v>15</v>
      </c>
      <c r="G275" s="256">
        <v>60</v>
      </c>
      <c r="H275" s="195"/>
      <c r="I275" s="256"/>
      <c r="J275" s="195"/>
      <c r="K275" s="195"/>
      <c r="L275" s="256"/>
      <c r="M275" s="195">
        <v>0.8</v>
      </c>
      <c r="N275" s="256">
        <v>0.2</v>
      </c>
      <c r="O275" s="195">
        <v>0.4</v>
      </c>
      <c r="P275" s="195">
        <v>0.8</v>
      </c>
      <c r="Q275" s="256">
        <v>0.08</v>
      </c>
      <c r="R275" s="195"/>
      <c r="S275" s="157">
        <v>77</v>
      </c>
    </row>
    <row r="276" spans="1:19" ht="16.5" thickBot="1" x14ac:dyDescent="0.3">
      <c r="A276" s="305"/>
      <c r="B276" s="107" t="s">
        <v>10</v>
      </c>
      <c r="C276" s="92">
        <v>30</v>
      </c>
      <c r="D276" s="147">
        <v>4.4000000000000004</v>
      </c>
      <c r="E276" s="147">
        <v>0.55000000000000004</v>
      </c>
      <c r="F276" s="147">
        <v>25.3</v>
      </c>
      <c r="G276" s="147">
        <v>123.75</v>
      </c>
      <c r="H276" s="147">
        <v>6.0499999999999998E-2</v>
      </c>
      <c r="I276" s="147">
        <v>1.6500000000000001E-2</v>
      </c>
      <c r="J276" s="147">
        <v>0</v>
      </c>
      <c r="K276" s="147">
        <v>0</v>
      </c>
      <c r="L276" s="147">
        <v>0</v>
      </c>
      <c r="M276" s="147">
        <v>11</v>
      </c>
      <c r="N276" s="147">
        <v>35.75</v>
      </c>
      <c r="O276" s="147">
        <v>7.7</v>
      </c>
      <c r="P276" s="199">
        <v>51.15</v>
      </c>
      <c r="Q276" s="197">
        <v>0.60499999999999998</v>
      </c>
      <c r="R276" s="198">
        <v>21.23</v>
      </c>
      <c r="S276" s="146">
        <v>79</v>
      </c>
    </row>
    <row r="277" spans="1:19" ht="16.5" thickBot="1" x14ac:dyDescent="0.3">
      <c r="A277" s="23" t="s">
        <v>42</v>
      </c>
      <c r="B277" s="24" t="s">
        <v>43</v>
      </c>
      <c r="C277" s="25">
        <f>SUM(C272:C276)</f>
        <v>590</v>
      </c>
      <c r="D277" s="139">
        <f t="shared" ref="D277:R277" si="37">SUM(D272:D276)</f>
        <v>16.170000000000002</v>
      </c>
      <c r="E277" s="139">
        <f t="shared" si="37"/>
        <v>18.580000000000002</v>
      </c>
      <c r="F277" s="139">
        <f t="shared" si="37"/>
        <v>92.509999999999991</v>
      </c>
      <c r="G277" s="139">
        <f t="shared" si="37"/>
        <v>595.35</v>
      </c>
      <c r="H277" s="139">
        <f t="shared" si="37"/>
        <v>0.34349999999999997</v>
      </c>
      <c r="I277" s="139">
        <f t="shared" si="37"/>
        <v>0.3795</v>
      </c>
      <c r="J277" s="139">
        <f t="shared" si="37"/>
        <v>0.8899999999999999</v>
      </c>
      <c r="K277" s="139">
        <f t="shared" si="37"/>
        <v>71.399999999999991</v>
      </c>
      <c r="L277" s="139">
        <f t="shared" si="37"/>
        <v>1.135</v>
      </c>
      <c r="M277" s="139">
        <f t="shared" si="37"/>
        <v>259.8</v>
      </c>
      <c r="N277" s="139">
        <f t="shared" si="37"/>
        <v>325.38</v>
      </c>
      <c r="O277" s="139">
        <f t="shared" si="37"/>
        <v>69.75</v>
      </c>
      <c r="P277" s="139">
        <f t="shared" si="37"/>
        <v>463.4</v>
      </c>
      <c r="Q277" s="139">
        <f t="shared" si="37"/>
        <v>4.5350000000000001</v>
      </c>
      <c r="R277" s="139">
        <f t="shared" si="37"/>
        <v>66.98</v>
      </c>
      <c r="S277" s="29"/>
    </row>
    <row r="278" spans="1:19" ht="16.5" thickBot="1" x14ac:dyDescent="0.3">
      <c r="A278" s="26"/>
      <c r="B278" s="4" t="s">
        <v>132</v>
      </c>
      <c r="C278" s="79">
        <v>100</v>
      </c>
      <c r="D278" s="234">
        <v>2.87</v>
      </c>
      <c r="E278" s="206">
        <v>6.38</v>
      </c>
      <c r="F278" s="206">
        <v>10.125</v>
      </c>
      <c r="G278" s="206">
        <v>109.807</v>
      </c>
      <c r="H278" s="233">
        <v>0.09</v>
      </c>
      <c r="I278" s="234">
        <v>0.10199999999999999</v>
      </c>
      <c r="J278" s="234" t="s">
        <v>56</v>
      </c>
      <c r="K278" s="234">
        <v>25</v>
      </c>
      <c r="L278" s="234">
        <v>11.5</v>
      </c>
      <c r="M278" s="234">
        <v>21.2</v>
      </c>
      <c r="N278" s="234">
        <v>68.325999999999993</v>
      </c>
      <c r="O278" s="234">
        <v>25.11</v>
      </c>
      <c r="P278" s="234">
        <v>2.5999999999999999E-2</v>
      </c>
      <c r="Q278" s="234">
        <v>0.94299999999999995</v>
      </c>
      <c r="R278" s="234">
        <v>1.96</v>
      </c>
      <c r="S278" s="146">
        <v>12</v>
      </c>
    </row>
    <row r="279" spans="1:19" ht="32.25" thickBot="1" x14ac:dyDescent="0.3">
      <c r="A279" s="26"/>
      <c r="B279" s="55" t="s">
        <v>129</v>
      </c>
      <c r="C279" s="79" t="s">
        <v>140</v>
      </c>
      <c r="D279" s="206">
        <v>2.1</v>
      </c>
      <c r="E279" s="206">
        <v>6.38</v>
      </c>
      <c r="F279" s="206">
        <v>13.2</v>
      </c>
      <c r="G279" s="206">
        <v>118.6</v>
      </c>
      <c r="H279" s="233">
        <v>3.9E-2</v>
      </c>
      <c r="I279" s="234">
        <v>0.05</v>
      </c>
      <c r="J279" s="234" t="s">
        <v>57</v>
      </c>
      <c r="K279" s="234">
        <v>170</v>
      </c>
      <c r="L279" s="234">
        <v>8.43</v>
      </c>
      <c r="M279" s="234">
        <v>40.1</v>
      </c>
      <c r="N279" s="234">
        <v>52.2</v>
      </c>
      <c r="O279" s="234">
        <v>23.82</v>
      </c>
      <c r="P279" s="234">
        <v>327.74</v>
      </c>
      <c r="Q279" s="234">
        <v>1.0780000000000001</v>
      </c>
      <c r="R279" s="234">
        <v>21.22</v>
      </c>
      <c r="S279" s="146">
        <v>19</v>
      </c>
    </row>
    <row r="280" spans="1:19" ht="16.5" thickBot="1" x14ac:dyDescent="0.3">
      <c r="A280" s="27" t="s">
        <v>44</v>
      </c>
      <c r="B280" s="295" t="s">
        <v>130</v>
      </c>
      <c r="C280" s="296" t="s">
        <v>146</v>
      </c>
      <c r="D280" s="297">
        <v>12.8</v>
      </c>
      <c r="E280" s="298">
        <v>8.5</v>
      </c>
      <c r="F280" s="298">
        <v>10.6</v>
      </c>
      <c r="G280" s="299">
        <v>170.1</v>
      </c>
      <c r="H280" s="289">
        <v>0.14000000000000001</v>
      </c>
      <c r="I280" s="289">
        <v>0.16</v>
      </c>
      <c r="J280" s="289">
        <v>7.0000000000000007E-2</v>
      </c>
      <c r="K280" s="289">
        <v>159</v>
      </c>
      <c r="L280" s="289">
        <v>0.69</v>
      </c>
      <c r="M280" s="289">
        <v>36</v>
      </c>
      <c r="N280" s="289">
        <v>176</v>
      </c>
      <c r="O280" s="289">
        <v>28</v>
      </c>
      <c r="P280" s="290">
        <v>274</v>
      </c>
      <c r="Q280" s="288">
        <v>0.8</v>
      </c>
      <c r="R280" s="289">
        <v>43.8</v>
      </c>
      <c r="S280" s="146">
        <v>44</v>
      </c>
    </row>
    <row r="281" spans="1:19" ht="16.5" thickBot="1" x14ac:dyDescent="0.3">
      <c r="A281" s="27"/>
      <c r="B281" s="107" t="s">
        <v>77</v>
      </c>
      <c r="C281" s="82">
        <v>200</v>
      </c>
      <c r="D281" s="206">
        <v>4.1500000000000004</v>
      </c>
      <c r="E281" s="206">
        <v>6.8</v>
      </c>
      <c r="F281" s="206">
        <v>24.76</v>
      </c>
      <c r="G281" s="206">
        <v>177</v>
      </c>
      <c r="H281" s="205">
        <v>0.16</v>
      </c>
      <c r="I281" s="206">
        <v>0.15</v>
      </c>
      <c r="J281" s="206">
        <v>0.14000000000000001</v>
      </c>
      <c r="K281" s="206">
        <v>42.8</v>
      </c>
      <c r="L281" s="206">
        <v>13.6</v>
      </c>
      <c r="M281" s="206">
        <v>52</v>
      </c>
      <c r="N281" s="206">
        <v>112</v>
      </c>
      <c r="O281" s="206">
        <v>37.299999999999997</v>
      </c>
      <c r="P281" s="206">
        <v>832</v>
      </c>
      <c r="Q281" s="206">
        <v>1.33</v>
      </c>
      <c r="R281" s="206">
        <v>11.3</v>
      </c>
      <c r="S281" s="146">
        <v>50</v>
      </c>
    </row>
    <row r="282" spans="1:19" ht="16.5" thickBot="1" x14ac:dyDescent="0.3">
      <c r="A282" s="306"/>
      <c r="B282" s="47" t="s">
        <v>66</v>
      </c>
      <c r="C282" s="53">
        <v>200</v>
      </c>
      <c r="D282" s="207">
        <v>0.5</v>
      </c>
      <c r="E282" s="207">
        <v>0</v>
      </c>
      <c r="F282" s="207">
        <v>27</v>
      </c>
      <c r="G282" s="207">
        <v>102</v>
      </c>
      <c r="H282" s="193">
        <v>1E-3</v>
      </c>
      <c r="I282" s="194">
        <v>1E-3</v>
      </c>
      <c r="J282" s="194" t="s">
        <v>56</v>
      </c>
      <c r="K282" s="194" t="s">
        <v>55</v>
      </c>
      <c r="L282" s="194">
        <v>0.5</v>
      </c>
      <c r="M282" s="194">
        <v>28</v>
      </c>
      <c r="N282" s="194">
        <v>19</v>
      </c>
      <c r="O282" s="194">
        <v>7</v>
      </c>
      <c r="P282" s="194" t="s">
        <v>55</v>
      </c>
      <c r="Q282" s="194">
        <v>1.5</v>
      </c>
      <c r="R282" s="194" t="s">
        <v>55</v>
      </c>
      <c r="S282" s="146">
        <v>63</v>
      </c>
    </row>
    <row r="283" spans="1:19" ht="16.5" thickBot="1" x14ac:dyDescent="0.3">
      <c r="A283" s="306"/>
      <c r="B283" s="107" t="s">
        <v>10</v>
      </c>
      <c r="C283" s="92">
        <v>55</v>
      </c>
      <c r="D283" s="147">
        <v>4.4000000000000004</v>
      </c>
      <c r="E283" s="147">
        <v>0.55000000000000004</v>
      </c>
      <c r="F283" s="147">
        <v>25.3</v>
      </c>
      <c r="G283" s="147">
        <v>123.75</v>
      </c>
      <c r="H283" s="147">
        <v>6.0499999999999998E-2</v>
      </c>
      <c r="I283" s="147">
        <v>1.6500000000000001E-2</v>
      </c>
      <c r="J283" s="147">
        <v>0</v>
      </c>
      <c r="K283" s="147">
        <v>0</v>
      </c>
      <c r="L283" s="147">
        <v>0</v>
      </c>
      <c r="M283" s="147">
        <v>11</v>
      </c>
      <c r="N283" s="147">
        <v>35.75</v>
      </c>
      <c r="O283" s="147">
        <v>7.7</v>
      </c>
      <c r="P283" s="199">
        <v>51.15</v>
      </c>
      <c r="Q283" s="197">
        <v>0.60499999999999998</v>
      </c>
      <c r="R283" s="198">
        <v>21.23</v>
      </c>
      <c r="S283" s="146">
        <v>79</v>
      </c>
    </row>
    <row r="284" spans="1:19" ht="16.5" thickBot="1" x14ac:dyDescent="0.3">
      <c r="A284" s="306"/>
      <c r="B284" s="107" t="s">
        <v>11</v>
      </c>
      <c r="C284" s="92">
        <v>48</v>
      </c>
      <c r="D284" s="147">
        <v>3.1920000000000002</v>
      </c>
      <c r="E284" s="147">
        <v>0.57599999999999996</v>
      </c>
      <c r="F284" s="147">
        <v>25.44</v>
      </c>
      <c r="G284" s="147">
        <v>119.52</v>
      </c>
      <c r="H284" s="147">
        <v>8.1600000000000006E-2</v>
      </c>
      <c r="I284" s="147">
        <v>3.8399999999999997E-2</v>
      </c>
      <c r="J284" s="147">
        <v>0</v>
      </c>
      <c r="K284" s="147">
        <v>0</v>
      </c>
      <c r="L284" s="147">
        <v>0</v>
      </c>
      <c r="M284" s="147">
        <v>13.92</v>
      </c>
      <c r="N284" s="147">
        <v>72</v>
      </c>
      <c r="O284" s="147">
        <v>22.56</v>
      </c>
      <c r="P284" s="208">
        <v>112</v>
      </c>
      <c r="Q284" s="209">
        <v>1.8720000000000001</v>
      </c>
      <c r="R284" s="198">
        <v>24.48</v>
      </c>
      <c r="S284" s="157">
        <v>80</v>
      </c>
    </row>
    <row r="285" spans="1:19" ht="16.5" thickBot="1" x14ac:dyDescent="0.3">
      <c r="A285" s="28"/>
      <c r="B285" s="24" t="s">
        <v>45</v>
      </c>
      <c r="C285" s="25">
        <f>SUM(C278:C284)</f>
        <v>603</v>
      </c>
      <c r="D285" s="139">
        <f t="shared" ref="D285:R285" si="38">SUM(D278:D284)</f>
        <v>30.012</v>
      </c>
      <c r="E285" s="139">
        <f t="shared" si="38"/>
        <v>29.186</v>
      </c>
      <c r="F285" s="139">
        <f t="shared" si="38"/>
        <v>136.42500000000001</v>
      </c>
      <c r="G285" s="139">
        <f t="shared" si="38"/>
        <v>920.77699999999993</v>
      </c>
      <c r="H285" s="139">
        <f t="shared" si="38"/>
        <v>0.57210000000000005</v>
      </c>
      <c r="I285" s="139">
        <f t="shared" si="38"/>
        <v>0.51790000000000003</v>
      </c>
      <c r="J285" s="139">
        <f t="shared" si="38"/>
        <v>0.21000000000000002</v>
      </c>
      <c r="K285" s="139">
        <f t="shared" si="38"/>
        <v>396.8</v>
      </c>
      <c r="L285" s="139">
        <f t="shared" si="38"/>
        <v>34.72</v>
      </c>
      <c r="M285" s="139">
        <f t="shared" si="38"/>
        <v>202.22</v>
      </c>
      <c r="N285" s="139">
        <f t="shared" si="38"/>
        <v>535.27600000000007</v>
      </c>
      <c r="O285" s="139">
        <f t="shared" si="38"/>
        <v>151.49</v>
      </c>
      <c r="P285" s="139">
        <f t="shared" si="38"/>
        <v>1596.9160000000002</v>
      </c>
      <c r="Q285" s="139">
        <f t="shared" si="38"/>
        <v>8.1280000000000001</v>
      </c>
      <c r="R285" s="139">
        <f t="shared" si="38"/>
        <v>123.99</v>
      </c>
      <c r="S285" s="153"/>
    </row>
    <row r="286" spans="1:19" ht="16.5" thickBot="1" x14ac:dyDescent="0.3">
      <c r="A286" s="30" t="s">
        <v>46</v>
      </c>
      <c r="B286" s="283" t="s">
        <v>131</v>
      </c>
      <c r="C286" s="79">
        <v>72</v>
      </c>
      <c r="D286" s="80">
        <v>5</v>
      </c>
      <c r="E286" s="80">
        <v>5</v>
      </c>
      <c r="F286" s="80">
        <v>29.2</v>
      </c>
      <c r="G286" s="80">
        <v>181.2</v>
      </c>
      <c r="H286" s="82">
        <v>7.3999999999999996E-2</v>
      </c>
      <c r="I286" s="81">
        <v>4.2000000000000003E-2</v>
      </c>
      <c r="J286" s="81">
        <v>0.188</v>
      </c>
      <c r="K286" s="81">
        <v>13.66</v>
      </c>
      <c r="L286" s="81">
        <v>2.9</v>
      </c>
      <c r="M286" s="81">
        <v>23.1</v>
      </c>
      <c r="N286" s="81">
        <v>47</v>
      </c>
      <c r="O286" s="81">
        <v>10.5</v>
      </c>
      <c r="P286" s="81">
        <v>125.2</v>
      </c>
      <c r="Q286" s="81">
        <v>0.66</v>
      </c>
      <c r="R286" s="81">
        <v>2.2999999999999998</v>
      </c>
      <c r="S286" s="153">
        <v>73</v>
      </c>
    </row>
    <row r="287" spans="1:19" ht="16.5" thickBot="1" x14ac:dyDescent="0.3">
      <c r="A287" s="27"/>
      <c r="B287" s="47" t="s">
        <v>68</v>
      </c>
      <c r="C287" s="118">
        <v>200</v>
      </c>
      <c r="D287" s="196">
        <v>1</v>
      </c>
      <c r="E287" s="197">
        <v>0.2</v>
      </c>
      <c r="F287" s="198">
        <v>23.5</v>
      </c>
      <c r="G287" s="198">
        <v>100</v>
      </c>
      <c r="H287" s="198">
        <v>0.04</v>
      </c>
      <c r="I287" s="198">
        <v>0.08</v>
      </c>
      <c r="J287" s="198"/>
      <c r="K287" s="198">
        <v>100</v>
      </c>
      <c r="L287" s="198">
        <v>12</v>
      </c>
      <c r="M287" s="198">
        <v>10</v>
      </c>
      <c r="N287" s="198">
        <v>30</v>
      </c>
      <c r="O287" s="198">
        <v>24</v>
      </c>
      <c r="P287" s="198">
        <v>240</v>
      </c>
      <c r="Q287" s="197">
        <v>1.5</v>
      </c>
      <c r="R287" s="199"/>
      <c r="S287" s="146">
        <v>66</v>
      </c>
    </row>
    <row r="288" spans="1:19" ht="16.5" thickBot="1" x14ac:dyDescent="0.3">
      <c r="A288" s="27"/>
      <c r="B288" s="47" t="s">
        <v>95</v>
      </c>
      <c r="C288" s="118">
        <v>200</v>
      </c>
      <c r="D288" s="249">
        <v>0.2</v>
      </c>
      <c r="E288" s="250">
        <v>0.01</v>
      </c>
      <c r="F288" s="250">
        <v>9.9</v>
      </c>
      <c r="G288" s="251">
        <v>41</v>
      </c>
      <c r="H288" s="252">
        <v>1E-3</v>
      </c>
      <c r="I288" s="253">
        <v>8.9999999999999998E-4</v>
      </c>
      <c r="J288" s="254"/>
      <c r="K288" s="253">
        <v>0.05</v>
      </c>
      <c r="L288" s="254">
        <v>2.2000000000000002</v>
      </c>
      <c r="M288" s="253">
        <v>15.8</v>
      </c>
      <c r="N288" s="254">
        <v>8</v>
      </c>
      <c r="O288" s="253">
        <v>6</v>
      </c>
      <c r="P288" s="254">
        <v>33.700000000000003</v>
      </c>
      <c r="Q288" s="253">
        <v>0.78</v>
      </c>
      <c r="R288" s="255">
        <v>5.0000000000000001E-3</v>
      </c>
      <c r="S288" s="146">
        <v>55</v>
      </c>
    </row>
    <row r="289" spans="1:19" ht="16.5" thickBot="1" x14ac:dyDescent="0.3">
      <c r="A289" s="30"/>
      <c r="B289" s="266"/>
      <c r="C289" s="21"/>
      <c r="D289" s="197"/>
      <c r="E289" s="197"/>
      <c r="F289" s="197"/>
      <c r="G289" s="197"/>
      <c r="H289" s="197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  <c r="S289" s="21"/>
    </row>
    <row r="290" spans="1:19" ht="16.5" thickBot="1" x14ac:dyDescent="0.3">
      <c r="A290" s="31"/>
      <c r="B290" s="32" t="s">
        <v>48</v>
      </c>
      <c r="C290" s="167">
        <f>SUM(C286:C289)</f>
        <v>472</v>
      </c>
      <c r="D290" s="188">
        <f t="shared" ref="D290:R290" si="39">SUM(D286:D289)</f>
        <v>6.2</v>
      </c>
      <c r="E290" s="188">
        <f t="shared" si="39"/>
        <v>5.21</v>
      </c>
      <c r="F290" s="188">
        <f t="shared" si="39"/>
        <v>62.6</v>
      </c>
      <c r="G290" s="188">
        <f t="shared" si="39"/>
        <v>322.2</v>
      </c>
      <c r="H290" s="188">
        <f t="shared" si="39"/>
        <v>0.11499999999999999</v>
      </c>
      <c r="I290" s="188">
        <f t="shared" si="39"/>
        <v>0.1229</v>
      </c>
      <c r="J290" s="188">
        <f t="shared" si="39"/>
        <v>0.188</v>
      </c>
      <c r="K290" s="188">
        <f t="shared" si="39"/>
        <v>113.71</v>
      </c>
      <c r="L290" s="188">
        <f t="shared" si="39"/>
        <v>17.100000000000001</v>
      </c>
      <c r="M290" s="188">
        <f t="shared" si="39"/>
        <v>48.900000000000006</v>
      </c>
      <c r="N290" s="188">
        <f t="shared" si="39"/>
        <v>85</v>
      </c>
      <c r="O290" s="188">
        <f t="shared" si="39"/>
        <v>40.5</v>
      </c>
      <c r="P290" s="188">
        <f t="shared" si="39"/>
        <v>398.9</v>
      </c>
      <c r="Q290" s="188">
        <f t="shared" si="39"/>
        <v>2.9400000000000004</v>
      </c>
      <c r="R290" s="188">
        <f t="shared" si="39"/>
        <v>2.3049999999999997</v>
      </c>
      <c r="S290" s="170"/>
    </row>
    <row r="291" spans="1:19" ht="16.5" thickBot="1" x14ac:dyDescent="0.3">
      <c r="A291" s="33"/>
      <c r="B291" s="34" t="s">
        <v>49</v>
      </c>
      <c r="C291" s="171">
        <f>C277+C285+C290</f>
        <v>1665</v>
      </c>
      <c r="D291" s="40">
        <f>SUM(D277,D285,D290,)</f>
        <v>52.382000000000005</v>
      </c>
      <c r="E291" s="40">
        <f>SUM(E277,E285,E290,)</f>
        <v>52.976000000000006</v>
      </c>
      <c r="F291" s="40">
        <f>SUM(F277,F285,F290,)</f>
        <v>291.53500000000003</v>
      </c>
      <c r="G291" s="40">
        <f>SUM(G277,G285,G290,)</f>
        <v>1838.327</v>
      </c>
      <c r="H291" s="40">
        <f>SUM(H277,H285,H290,)</f>
        <v>1.0306</v>
      </c>
      <c r="I291" s="40">
        <f t="shared" ref="I291:Q291" si="40">SUM(I277,I285,I290,)</f>
        <v>1.0203</v>
      </c>
      <c r="J291" s="40">
        <f t="shared" si="40"/>
        <v>1.2879999999999998</v>
      </c>
      <c r="K291" s="40">
        <f t="shared" si="40"/>
        <v>581.91</v>
      </c>
      <c r="L291" s="40">
        <f t="shared" si="40"/>
        <v>52.954999999999998</v>
      </c>
      <c r="M291" s="40">
        <f t="shared" si="40"/>
        <v>510.91999999999996</v>
      </c>
      <c r="N291" s="40">
        <f t="shared" si="40"/>
        <v>945.65600000000006</v>
      </c>
      <c r="O291" s="40">
        <f t="shared" si="40"/>
        <v>261.74</v>
      </c>
      <c r="P291" s="40">
        <f t="shared" si="40"/>
        <v>2459.2160000000003</v>
      </c>
      <c r="Q291" s="40">
        <f t="shared" si="40"/>
        <v>15.603000000000002</v>
      </c>
      <c r="R291" s="40">
        <f>SUM(R277,R285,R290,)/1000</f>
        <v>0.193275</v>
      </c>
      <c r="S291" s="172"/>
    </row>
    <row r="292" spans="1:19" ht="32.25" thickBot="1" x14ac:dyDescent="0.3">
      <c r="A292" s="28"/>
      <c r="B292" s="24" t="s">
        <v>50</v>
      </c>
      <c r="C292" s="173"/>
      <c r="D292" s="41">
        <f>D291*100/90</f>
        <v>58.202222222222233</v>
      </c>
      <c r="E292" s="174">
        <f>E291*100/92</f>
        <v>57.582608695652176</v>
      </c>
      <c r="F292" s="174">
        <f>F291*100/383</f>
        <v>76.118798955613585</v>
      </c>
      <c r="G292" s="42">
        <f>G291*100/2720</f>
        <v>67.585551470588243</v>
      </c>
      <c r="H292" s="40">
        <f>H291*100/1.4</f>
        <v>73.614285714285714</v>
      </c>
      <c r="I292" s="41">
        <f>I291*100/1.6</f>
        <v>63.768749999999997</v>
      </c>
      <c r="J292" s="41">
        <f>J291*100/10</f>
        <v>12.879999999999999</v>
      </c>
      <c r="K292" s="41">
        <f>K291*100/900</f>
        <v>64.656666666666666</v>
      </c>
      <c r="L292" s="41">
        <f>L291*100/70</f>
        <v>75.650000000000006</v>
      </c>
      <c r="M292" s="41">
        <f>M291*100/1200</f>
        <v>42.576666666666661</v>
      </c>
      <c r="N292" s="41">
        <f>N291*100/1200</f>
        <v>78.804666666666677</v>
      </c>
      <c r="O292" s="41">
        <f>O291*100/300</f>
        <v>87.24666666666667</v>
      </c>
      <c r="P292" s="41">
        <f>P291*100/1200</f>
        <v>204.93466666666669</v>
      </c>
      <c r="Q292" s="42">
        <f>Q291*100/18</f>
        <v>86.683333333333337</v>
      </c>
      <c r="R292" s="41">
        <f>R291*100/0.1</f>
        <v>193.27500000000001</v>
      </c>
      <c r="S292" s="175"/>
    </row>
  </sheetData>
  <mergeCells count="161">
    <mergeCell ref="S3:S4"/>
    <mergeCell ref="M3:R3"/>
    <mergeCell ref="A3:A4"/>
    <mergeCell ref="B3:B4"/>
    <mergeCell ref="D3:F3"/>
    <mergeCell ref="H3:L3"/>
    <mergeCell ref="C5:C6"/>
    <mergeCell ref="D5:D6"/>
    <mergeCell ref="E5:E6"/>
    <mergeCell ref="F5:F6"/>
    <mergeCell ref="C3:C4"/>
    <mergeCell ref="G3:G4"/>
    <mergeCell ref="G5:G6"/>
    <mergeCell ref="S5:S6"/>
    <mergeCell ref="A9:A10"/>
    <mergeCell ref="A15:A17"/>
    <mergeCell ref="A35:A36"/>
    <mergeCell ref="B35:B36"/>
    <mergeCell ref="C35:C36"/>
    <mergeCell ref="D35:F35"/>
    <mergeCell ref="G35:G36"/>
    <mergeCell ref="H35:L35"/>
    <mergeCell ref="A41:A42"/>
    <mergeCell ref="A48:A50"/>
    <mergeCell ref="A65:A66"/>
    <mergeCell ref="B65:B66"/>
    <mergeCell ref="C65:C66"/>
    <mergeCell ref="D65:F65"/>
    <mergeCell ref="M35:R35"/>
    <mergeCell ref="S35:S36"/>
    <mergeCell ref="C37:C38"/>
    <mergeCell ref="D37:D38"/>
    <mergeCell ref="E37:E38"/>
    <mergeCell ref="F37:F38"/>
    <mergeCell ref="G37:G38"/>
    <mergeCell ref="S37:S38"/>
    <mergeCell ref="G65:G66"/>
    <mergeCell ref="H65:L65"/>
    <mergeCell ref="M65:R65"/>
    <mergeCell ref="S65:S66"/>
    <mergeCell ref="C67:C68"/>
    <mergeCell ref="D67:D68"/>
    <mergeCell ref="E67:E68"/>
    <mergeCell ref="F67:F68"/>
    <mergeCell ref="G67:G68"/>
    <mergeCell ref="S67:S68"/>
    <mergeCell ref="S96:S97"/>
    <mergeCell ref="C98:C99"/>
    <mergeCell ref="D98:D99"/>
    <mergeCell ref="E98:E99"/>
    <mergeCell ref="F98:F99"/>
    <mergeCell ref="G98:G99"/>
    <mergeCell ref="S98:S99"/>
    <mergeCell ref="G96:G97"/>
    <mergeCell ref="H96:L96"/>
    <mergeCell ref="M96:R96"/>
    <mergeCell ref="A71:A73"/>
    <mergeCell ref="A79:A81"/>
    <mergeCell ref="A96:A97"/>
    <mergeCell ref="B96:B97"/>
    <mergeCell ref="C96:C97"/>
    <mergeCell ref="D96:F96"/>
    <mergeCell ref="A102:A103"/>
    <mergeCell ref="A109:A111"/>
    <mergeCell ref="A124:A125"/>
    <mergeCell ref="B124:B125"/>
    <mergeCell ref="C124:C125"/>
    <mergeCell ref="D124:F124"/>
    <mergeCell ref="G124:G125"/>
    <mergeCell ref="H124:L124"/>
    <mergeCell ref="M124:R124"/>
    <mergeCell ref="S124:S125"/>
    <mergeCell ref="C126:C127"/>
    <mergeCell ref="D126:D127"/>
    <mergeCell ref="E126:E127"/>
    <mergeCell ref="F126:F127"/>
    <mergeCell ref="G126:G127"/>
    <mergeCell ref="S126:S127"/>
    <mergeCell ref="S153:S154"/>
    <mergeCell ref="C155:C156"/>
    <mergeCell ref="D155:D156"/>
    <mergeCell ref="E155:E156"/>
    <mergeCell ref="F155:F156"/>
    <mergeCell ref="G155:G156"/>
    <mergeCell ref="S155:S156"/>
    <mergeCell ref="A130:A132"/>
    <mergeCell ref="A138:A140"/>
    <mergeCell ref="A153:A154"/>
    <mergeCell ref="B153:B154"/>
    <mergeCell ref="C153:C154"/>
    <mergeCell ref="D153:F153"/>
    <mergeCell ref="A159:A160"/>
    <mergeCell ref="A166:A168"/>
    <mergeCell ref="A182:A183"/>
    <mergeCell ref="B182:B183"/>
    <mergeCell ref="C182:C183"/>
    <mergeCell ref="D182:F182"/>
    <mergeCell ref="G153:G154"/>
    <mergeCell ref="H153:L153"/>
    <mergeCell ref="M153:R153"/>
    <mergeCell ref="G182:G183"/>
    <mergeCell ref="H182:L182"/>
    <mergeCell ref="M182:R182"/>
    <mergeCell ref="D268:F268"/>
    <mergeCell ref="G268:G269"/>
    <mergeCell ref="H268:L268"/>
    <mergeCell ref="M268:R268"/>
    <mergeCell ref="S182:S183"/>
    <mergeCell ref="C184:C185"/>
    <mergeCell ref="D184:D185"/>
    <mergeCell ref="E184:E185"/>
    <mergeCell ref="F184:F185"/>
    <mergeCell ref="G184:G185"/>
    <mergeCell ref="S184:S185"/>
    <mergeCell ref="S210:S211"/>
    <mergeCell ref="C212:C213"/>
    <mergeCell ref="D212:D213"/>
    <mergeCell ref="E212:E213"/>
    <mergeCell ref="F212:F213"/>
    <mergeCell ref="G212:G213"/>
    <mergeCell ref="S212:S213"/>
    <mergeCell ref="G210:G211"/>
    <mergeCell ref="H210:L210"/>
    <mergeCell ref="M210:R210"/>
    <mergeCell ref="D239:F239"/>
    <mergeCell ref="G239:G240"/>
    <mergeCell ref="H239:L239"/>
    <mergeCell ref="M239:R239"/>
    <mergeCell ref="A188:A189"/>
    <mergeCell ref="A195:A197"/>
    <mergeCell ref="A210:A211"/>
    <mergeCell ref="B210:B211"/>
    <mergeCell ref="C210:C211"/>
    <mergeCell ref="D210:F210"/>
    <mergeCell ref="A214:A218"/>
    <mergeCell ref="A220:A226"/>
    <mergeCell ref="A228:A230"/>
    <mergeCell ref="A274:A276"/>
    <mergeCell ref="A282:A284"/>
    <mergeCell ref="S239:S240"/>
    <mergeCell ref="C241:C242"/>
    <mergeCell ref="D241:D242"/>
    <mergeCell ref="E241:E242"/>
    <mergeCell ref="F241:F242"/>
    <mergeCell ref="G241:G242"/>
    <mergeCell ref="S241:S242"/>
    <mergeCell ref="A245:A246"/>
    <mergeCell ref="A252:A254"/>
    <mergeCell ref="A239:A240"/>
    <mergeCell ref="B239:B240"/>
    <mergeCell ref="C239:C240"/>
    <mergeCell ref="S268:S269"/>
    <mergeCell ref="C270:C271"/>
    <mergeCell ref="D270:D271"/>
    <mergeCell ref="E270:E271"/>
    <mergeCell ref="F270:F271"/>
    <mergeCell ref="G270:G271"/>
    <mergeCell ref="S270:S271"/>
    <mergeCell ref="A268:A269"/>
    <mergeCell ref="B268:B269"/>
    <mergeCell ref="C268:C269"/>
  </mergeCells>
  <pageMargins left="0.7" right="0.7" top="0.75" bottom="0.75" header="0.3" footer="0.3"/>
  <pageSetup paperSize="9" scale="62" fitToHeight="0" orientation="landscape" verticalDpi="0" r:id="rId1"/>
  <rowBreaks count="9" manualBreakCount="9">
    <brk id="32" max="16383" man="1"/>
    <brk id="62" max="16383" man="1"/>
    <brk id="93" max="16383" man="1"/>
    <brk id="121" max="16383" man="1"/>
    <brk id="150" max="16383" man="1"/>
    <brk id="179" max="16383" man="1"/>
    <brk id="207" max="16383" man="1"/>
    <brk id="236" max="16383" man="1"/>
    <brk id="265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 1</vt:lpstr>
      <vt:lpstr>НОВ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2024-08-29T06:38:35Z</dcterms:modified>
</cp:coreProperties>
</file>